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los.zapata\Desktop\UTPL ABRI - OCT 2018 PRECTICUM 4\"/>
    </mc:Choice>
  </mc:AlternateContent>
  <bookViews>
    <workbookView xWindow="0" yWindow="0" windowWidth="20490" windowHeight="8835" firstSheet="11" activeTab="12"/>
  </bookViews>
  <sheets>
    <sheet name="CONTABILIDAD Y GESTION" sheetId="25" r:id="rId1"/>
    <sheet name="A - B - C  CONTA Y GESTIÓN" sheetId="26" r:id="rId2"/>
    <sheet name="D - E CONTA Y GESTION" sheetId="27" r:id="rId3"/>
    <sheet name="F CONTA Y GESTION" sheetId="28" r:id="rId4"/>
    <sheet name="G CONTA Y GESTION" sheetId="29" r:id="rId5"/>
    <sheet name="CONTAB GUBERNAMENTAL" sheetId="23" r:id="rId6"/>
    <sheet name="Tarea 1 literal E   CGUBER" sheetId="15" r:id="rId7"/>
    <sheet name="Tarea 2 literal A CGUBERNAM" sheetId="17" r:id="rId8"/>
    <sheet name="Tarea 3 - dirio SV tarea 1 litE" sheetId="18" r:id="rId9"/>
    <sheet name="Tarea 4 literal B CONT GUBERN" sheetId="16" r:id="rId10"/>
    <sheet name="Tarea 5 ciclo presupu GAD MUNIC" sheetId="22" r:id="rId11"/>
    <sheet name="Tarea 6 Pronóstico CONTAB GUBER" sheetId="21" r:id="rId12"/>
    <sheet name="Tarea 7 Deuda pública CONTAB GU" sheetId="20" r:id="rId13"/>
  </sheets>
  <definedNames>
    <definedName name="_xlnm._FilterDatabase" localSheetId="11" hidden="1">'Tarea 6 Pronóstico CONTAB GUBER'!$A$4:$K$40</definedName>
    <definedName name="OLE_LINK3" localSheetId="10">'Tarea 5 ciclo presupu GAD MUNIC'!$C$41</definedName>
  </definedNames>
  <calcPr calcId="162913"/>
</workbook>
</file>

<file path=xl/calcChain.xml><?xml version="1.0" encoding="utf-8"?>
<calcChain xmlns="http://schemas.openxmlformats.org/spreadsheetml/2006/main">
  <c r="I15" i="20" l="1"/>
  <c r="H12" i="20"/>
  <c r="G14" i="29" l="1"/>
  <c r="G17" i="29" s="1"/>
  <c r="B14" i="29"/>
  <c r="I15" i="29" s="1"/>
  <c r="B13" i="29"/>
  <c r="B12" i="29"/>
  <c r="B17" i="29" s="1"/>
  <c r="G15" i="29" s="1"/>
  <c r="G18" i="29" s="1"/>
  <c r="I28" i="28"/>
  <c r="G28" i="28"/>
  <c r="I21" i="28"/>
  <c r="G21" i="28"/>
  <c r="I20" i="28"/>
  <c r="G20" i="28"/>
  <c r="J15" i="28"/>
  <c r="H15" i="28"/>
  <c r="G15" i="28"/>
  <c r="K14" i="28"/>
  <c r="J14" i="28"/>
  <c r="L14" i="28" s="1"/>
  <c r="H14" i="28"/>
  <c r="K13" i="28"/>
  <c r="K15" i="28" s="1"/>
  <c r="J13" i="28"/>
  <c r="H13" i="28"/>
  <c r="L8" i="28"/>
  <c r="I8" i="28"/>
  <c r="I7" i="28" s="1"/>
  <c r="H8" i="28"/>
  <c r="J7" i="28"/>
  <c r="G7" i="28"/>
  <c r="J6" i="28"/>
  <c r="J8" i="28" s="1"/>
  <c r="G6" i="28"/>
  <c r="G8" i="28" s="1"/>
  <c r="F61" i="27"/>
  <c r="E59" i="27"/>
  <c r="E30" i="27"/>
  <c r="E29" i="27"/>
  <c r="E28" i="27"/>
  <c r="E33" i="27" s="1"/>
  <c r="C37" i="27" s="1"/>
  <c r="I24" i="27"/>
  <c r="I23" i="27"/>
  <c r="I22" i="27"/>
  <c r="I21" i="27"/>
  <c r="I20" i="27"/>
  <c r="I25" i="27" s="1"/>
  <c r="L8" i="27"/>
  <c r="D5" i="27"/>
  <c r="L7" i="27" s="1"/>
  <c r="L10" i="27" s="1"/>
  <c r="AB258" i="26"/>
  <c r="AB260" i="26" s="1"/>
  <c r="AC255" i="26"/>
  <c r="AC254" i="26"/>
  <c r="AC256" i="26" s="1"/>
  <c r="AC249" i="26"/>
  <c r="AC248" i="26"/>
  <c r="AC258" i="26" s="1"/>
  <c r="Z204" i="26"/>
  <c r="AB202" i="26"/>
  <c r="AC200" i="26"/>
  <c r="AC195" i="26"/>
  <c r="AC189" i="26"/>
  <c r="AC202" i="26" s="1"/>
  <c r="AA171" i="26"/>
  <c r="T163" i="26"/>
  <c r="T155" i="26"/>
  <c r="T154" i="26"/>
  <c r="T157" i="26" s="1"/>
  <c r="T164" i="26" s="1"/>
  <c r="T166" i="26" s="1"/>
  <c r="U166" i="26" s="1"/>
  <c r="T167" i="26" s="1"/>
  <c r="N133" i="26" s="1"/>
  <c r="N134" i="26" s="1"/>
  <c r="L139" i="26"/>
  <c r="C139" i="26"/>
  <c r="A135" i="26"/>
  <c r="O134" i="26"/>
  <c r="K134" i="26"/>
  <c r="J134" i="26"/>
  <c r="I134" i="26"/>
  <c r="H134" i="26"/>
  <c r="G134" i="26"/>
  <c r="C123" i="26"/>
  <c r="C124" i="26" s="1"/>
  <c r="C126" i="26" s="1"/>
  <c r="F133" i="26" s="1"/>
  <c r="C122" i="26"/>
  <c r="B120" i="26"/>
  <c r="C117" i="26"/>
  <c r="T110" i="26"/>
  <c r="T103" i="26"/>
  <c r="R103" i="26"/>
  <c r="T102" i="26"/>
  <c r="T101" i="26"/>
  <c r="T104" i="26" s="1"/>
  <c r="T111" i="26" s="1"/>
  <c r="T113" i="26" s="1"/>
  <c r="U113" i="26" s="1"/>
  <c r="T114" i="26" s="1"/>
  <c r="N14" i="26" s="1"/>
  <c r="T83" i="26"/>
  <c r="T76" i="26"/>
  <c r="R76" i="26"/>
  <c r="K76" i="26"/>
  <c r="T75" i="26"/>
  <c r="T74" i="26"/>
  <c r="T77" i="26" s="1"/>
  <c r="T84" i="26" s="1"/>
  <c r="T86" i="26" s="1"/>
  <c r="U86" i="26" s="1"/>
  <c r="T87" i="26" s="1"/>
  <c r="N13" i="26" s="1"/>
  <c r="N15" i="26" s="1"/>
  <c r="K32" i="26" s="1"/>
  <c r="G66" i="26"/>
  <c r="G65" i="26"/>
  <c r="G64" i="26"/>
  <c r="S63" i="26"/>
  <c r="L49" i="26" s="1"/>
  <c r="L50" i="26" s="1"/>
  <c r="J64" i="26" s="1"/>
  <c r="G63" i="26"/>
  <c r="G62" i="26"/>
  <c r="J55" i="26"/>
  <c r="B55" i="26"/>
  <c r="A51" i="26"/>
  <c r="H50" i="26"/>
  <c r="G50" i="26"/>
  <c r="F50" i="26"/>
  <c r="I49" i="26"/>
  <c r="N49" i="26" s="1"/>
  <c r="N48" i="26"/>
  <c r="N50" i="26" s="1"/>
  <c r="J66" i="26" s="1"/>
  <c r="J48" i="26"/>
  <c r="I48" i="26"/>
  <c r="K48" i="26" s="1"/>
  <c r="J27" i="26"/>
  <c r="L20" i="26"/>
  <c r="C20" i="26"/>
  <c r="A16" i="26"/>
  <c r="O15" i="26"/>
  <c r="I15" i="26"/>
  <c r="H15" i="26"/>
  <c r="G15" i="26"/>
  <c r="J28" i="26" s="1"/>
  <c r="F15" i="26"/>
  <c r="M14" i="26"/>
  <c r="P14" i="26" s="1"/>
  <c r="L14" i="26"/>
  <c r="M13" i="26"/>
  <c r="M15" i="26" s="1"/>
  <c r="K31" i="26" s="1"/>
  <c r="K13" i="26"/>
  <c r="K15" i="26" s="1"/>
  <c r="J29" i="26" s="1"/>
  <c r="C6" i="26"/>
  <c r="A4" i="26"/>
  <c r="A3" i="26"/>
  <c r="A2" i="26"/>
  <c r="G20" i="29" l="1"/>
  <c r="K7" i="28"/>
  <c r="L7" i="28" s="1"/>
  <c r="M7" i="28" s="1"/>
  <c r="M8" i="28"/>
  <c r="I6" i="28"/>
  <c r="K6" i="28"/>
  <c r="L13" i="28"/>
  <c r="C36" i="27"/>
  <c r="G28" i="27"/>
  <c r="I28" i="27" s="1"/>
  <c r="I33" i="27" s="1"/>
  <c r="K50" i="26"/>
  <c r="J63" i="26" s="1"/>
  <c r="F134" i="26"/>
  <c r="M133" i="26"/>
  <c r="L133" i="26"/>
  <c r="Q14" i="26"/>
  <c r="AC260" i="26"/>
  <c r="P13" i="26"/>
  <c r="P15" i="26" s="1"/>
  <c r="K49" i="26"/>
  <c r="M49" i="26"/>
  <c r="M50" i="26" s="1"/>
  <c r="J65" i="26" s="1"/>
  <c r="I50" i="26"/>
  <c r="J13" i="26"/>
  <c r="O48" i="26"/>
  <c r="J49" i="26"/>
  <c r="O49" i="26" s="1"/>
  <c r="I12" i="20"/>
  <c r="I18" i="20"/>
  <c r="G31" i="20"/>
  <c r="H31" i="20" s="1"/>
  <c r="C153" i="20"/>
  <c r="D153" i="20"/>
  <c r="E153" i="20"/>
  <c r="C168" i="20"/>
  <c r="D168" i="20"/>
  <c r="E168" i="20"/>
  <c r="E175" i="20" s="1"/>
  <c r="C174" i="20"/>
  <c r="D174" i="20"/>
  <c r="E174" i="20"/>
  <c r="C175" i="20"/>
  <c r="C177" i="20"/>
  <c r="D177" i="20"/>
  <c r="E177" i="20"/>
  <c r="C178" i="20"/>
  <c r="D178" i="20"/>
  <c r="E178" i="20"/>
  <c r="K8" i="28" l="1"/>
  <c r="L6" i="28"/>
  <c r="L15" i="28"/>
  <c r="I15" i="28"/>
  <c r="M6" i="28"/>
  <c r="C38" i="27"/>
  <c r="E51" i="27"/>
  <c r="C39" i="27"/>
  <c r="J15" i="26"/>
  <c r="J30" i="26" s="1"/>
  <c r="J36" i="26" s="1"/>
  <c r="L13" i="26"/>
  <c r="J50" i="26"/>
  <c r="J62" i="26" s="1"/>
  <c r="J76" i="26" s="1"/>
  <c r="P133" i="26"/>
  <c r="P134" i="26" s="1"/>
  <c r="M134" i="26"/>
  <c r="O50" i="26"/>
  <c r="L134" i="26"/>
  <c r="Q133" i="26"/>
  <c r="Q134" i="26" s="1"/>
  <c r="D175" i="20"/>
  <c r="I14" i="28" l="1"/>
  <c r="M14" i="28" s="1"/>
  <c r="I22" i="28" s="1"/>
  <c r="I23" i="28" s="1"/>
  <c r="I27" i="28" s="1"/>
  <c r="I29" i="28" s="1"/>
  <c r="I13" i="28"/>
  <c r="M13" i="28" s="1"/>
  <c r="G22" i="28" s="1"/>
  <c r="G23" i="28" s="1"/>
  <c r="G27" i="28" s="1"/>
  <c r="G29" i="28" s="1"/>
  <c r="M15" i="28"/>
  <c r="F52" i="27"/>
  <c r="C40" i="27"/>
  <c r="E55" i="27"/>
  <c r="L15" i="26"/>
  <c r="Q13" i="26"/>
  <c r="Q15" i="26" s="1"/>
  <c r="K33" i="26" s="1"/>
  <c r="K36" i="26" s="1"/>
  <c r="H8" i="21"/>
  <c r="H9" i="21"/>
  <c r="H10" i="21"/>
  <c r="H11" i="21"/>
  <c r="H12" i="21"/>
  <c r="H13" i="21"/>
  <c r="H14" i="21"/>
  <c r="H15" i="21"/>
  <c r="H16" i="21"/>
  <c r="H17" i="21"/>
  <c r="H18" i="21"/>
  <c r="H19" i="21"/>
  <c r="H20" i="21"/>
  <c r="H21" i="21"/>
  <c r="H22" i="21"/>
  <c r="H23" i="21"/>
  <c r="H24" i="21"/>
  <c r="H25" i="21"/>
  <c r="H26" i="21"/>
  <c r="H27" i="21"/>
  <c r="H28" i="21"/>
  <c r="H29" i="21"/>
  <c r="I29" i="21" s="1"/>
  <c r="H30" i="21"/>
  <c r="H31" i="21"/>
  <c r="H32" i="21"/>
  <c r="H33" i="21"/>
  <c r="I33" i="21" s="1"/>
  <c r="H34" i="21"/>
  <c r="H35" i="21"/>
  <c r="H36" i="21"/>
  <c r="H37" i="21"/>
  <c r="H38" i="21"/>
  <c r="H39" i="21"/>
  <c r="H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7" i="21"/>
  <c r="F8" i="21"/>
  <c r="F9" i="21"/>
  <c r="F10" i="21"/>
  <c r="F11" i="21"/>
  <c r="F12" i="21"/>
  <c r="F13" i="21"/>
  <c r="F14" i="21"/>
  <c r="F15" i="21"/>
  <c r="F16" i="21"/>
  <c r="F17" i="21"/>
  <c r="F18" i="21"/>
  <c r="F19" i="21"/>
  <c r="F20" i="21"/>
  <c r="F22" i="21"/>
  <c r="F23" i="21"/>
  <c r="F24" i="21"/>
  <c r="F25" i="21"/>
  <c r="F26" i="21"/>
  <c r="F31" i="21"/>
  <c r="F37" i="21"/>
  <c r="I37" i="21" s="1"/>
  <c r="F38" i="21"/>
  <c r="I38" i="21" s="1"/>
  <c r="F39" i="21"/>
  <c r="I39" i="21" s="1"/>
  <c r="I8" i="21"/>
  <c r="I10" i="21"/>
  <c r="I12" i="21"/>
  <c r="I14" i="21"/>
  <c r="I16" i="21"/>
  <c r="I18" i="21"/>
  <c r="I20" i="21"/>
  <c r="I22" i="21"/>
  <c r="I24" i="21"/>
  <c r="I26" i="21"/>
  <c r="I28" i="21"/>
  <c r="I30" i="21"/>
  <c r="I32" i="21"/>
  <c r="I34" i="21"/>
  <c r="I36" i="21"/>
  <c r="I7" i="21"/>
  <c r="F65" i="27" l="1"/>
  <c r="E64" i="27" s="1"/>
  <c r="F56" i="27"/>
  <c r="E67" i="27"/>
  <c r="F67" i="27"/>
  <c r="I35" i="21"/>
  <c r="I27" i="21"/>
  <c r="I21" i="21"/>
  <c r="I9" i="21"/>
  <c r="I31" i="21"/>
  <c r="I25" i="21"/>
  <c r="I23" i="21"/>
  <c r="I19" i="21"/>
  <c r="I17" i="21"/>
  <c r="I15" i="21"/>
  <c r="I13" i="21"/>
  <c r="I11" i="21"/>
  <c r="F40" i="21"/>
  <c r="G40" i="21"/>
  <c r="E49" i="21"/>
  <c r="D49" i="21"/>
  <c r="G61" i="16" l="1"/>
  <c r="G62" i="16" s="1"/>
  <c r="G43" i="16"/>
  <c r="F42" i="16"/>
  <c r="G45" i="16" s="1"/>
  <c r="G34" i="16"/>
  <c r="G36" i="16"/>
  <c r="G44" i="16" l="1"/>
  <c r="F48" i="16" s="1"/>
  <c r="I40" i="21" l="1"/>
  <c r="H40" i="21"/>
  <c r="E40" i="21"/>
  <c r="D40" i="21"/>
  <c r="D134" i="20" l="1"/>
  <c r="C134" i="20"/>
  <c r="D127" i="20"/>
  <c r="C127" i="20"/>
  <c r="D125" i="20"/>
  <c r="D120" i="20"/>
  <c r="C120" i="20"/>
  <c r="D117" i="20"/>
  <c r="C113" i="20"/>
  <c r="D108" i="20"/>
  <c r="C108" i="20"/>
  <c r="D105" i="20"/>
  <c r="C105" i="20"/>
  <c r="D103" i="20"/>
  <c r="C103" i="20"/>
  <c r="D101" i="20"/>
  <c r="C101" i="20"/>
  <c r="D84" i="20"/>
  <c r="C76" i="20"/>
  <c r="D64" i="20"/>
  <c r="C64" i="20"/>
  <c r="D50" i="20"/>
  <c r="C41" i="20"/>
  <c r="D115" i="20" l="1"/>
  <c r="J65" i="16"/>
  <c r="J58" i="16"/>
  <c r="G66" i="16"/>
  <c r="F46" i="16"/>
  <c r="G47" i="16" l="1"/>
  <c r="G49" i="16" s="1"/>
  <c r="G28" i="16" l="1"/>
  <c r="F29" i="16" l="1"/>
  <c r="J28" i="16"/>
  <c r="J34" i="16"/>
  <c r="G30" i="16"/>
  <c r="J22" i="16"/>
</calcChain>
</file>

<file path=xl/comments1.xml><?xml version="1.0" encoding="utf-8"?>
<comments xmlns="http://schemas.openxmlformats.org/spreadsheetml/2006/main">
  <authors>
    <author>Usuario</author>
  </authors>
  <commentList>
    <comment ref="I9" authorId="0" shapeId="0">
      <text>
        <r>
          <rPr>
            <b/>
            <sz val="8"/>
            <color indexed="81"/>
            <rFont val="Tahoma"/>
            <family val="2"/>
          </rPr>
          <t>Usuario:</t>
        </r>
        <r>
          <rPr>
            <sz val="8"/>
            <color indexed="81"/>
            <rFont val="Tahoma"/>
            <family val="2"/>
          </rPr>
          <t xml:space="preserve">
Fórmula</t>
        </r>
      </text>
    </comment>
    <comment ref="I12" authorId="0" shapeId="0">
      <text>
        <r>
          <rPr>
            <b/>
            <sz val="8"/>
            <color indexed="81"/>
            <rFont val="Tahoma"/>
            <family val="2"/>
          </rPr>
          <t>Usuario:</t>
        </r>
        <r>
          <rPr>
            <sz val="8"/>
            <color indexed="81"/>
            <rFont val="Tahoma"/>
            <family val="2"/>
          </rPr>
          <t xml:space="preserve">
Deuda pública del año anterior, según estado financiero</t>
        </r>
      </text>
    </comment>
    <comment ref="I13" authorId="0" shapeId="0">
      <text>
        <r>
          <rPr>
            <b/>
            <sz val="8"/>
            <color indexed="81"/>
            <rFont val="Tahoma"/>
            <family val="2"/>
          </rPr>
          <t>Usuario:</t>
        </r>
        <r>
          <rPr>
            <sz val="8"/>
            <color indexed="81"/>
            <rFont val="Tahoma"/>
            <family val="2"/>
          </rPr>
          <t xml:space="preserve">
Total de ingresos menos el Financiamiento público que constan en el estado de ejecución presupuestaria. </t>
        </r>
      </text>
    </comment>
    <comment ref="I18" authorId="0" shapeId="0">
      <text>
        <r>
          <rPr>
            <b/>
            <sz val="8"/>
            <color indexed="81"/>
            <rFont val="Tahoma"/>
            <family val="2"/>
          </rPr>
          <t>Usuario:</t>
        </r>
        <r>
          <rPr>
            <sz val="8"/>
            <color indexed="81"/>
            <rFont val="Tahoma"/>
            <family val="2"/>
          </rPr>
          <t xml:space="preserve">
Está dentro de la ley el endeudamiento de la entidad.</t>
        </r>
      </text>
    </comment>
    <comment ref="I28" authorId="0" shapeId="0">
      <text>
        <r>
          <rPr>
            <b/>
            <sz val="8"/>
            <color indexed="81"/>
            <rFont val="Tahoma"/>
            <family val="2"/>
          </rPr>
          <t>Usuario:</t>
        </r>
        <r>
          <rPr>
            <sz val="8"/>
            <color indexed="81"/>
            <rFont val="Tahoma"/>
            <family val="2"/>
          </rPr>
          <t xml:space="preserve">
Supera el 25% de los ingresos menos el financiamiento público, por lo tanto la entidad ha incumplido la norma legal</t>
        </r>
      </text>
    </comment>
    <comment ref="G31" authorId="0" shapeId="0">
      <text>
        <r>
          <rPr>
            <b/>
            <sz val="8"/>
            <color indexed="81"/>
            <rFont val="Tahoma"/>
            <family val="2"/>
          </rPr>
          <t>Usuario:</t>
        </r>
        <r>
          <rPr>
            <sz val="8"/>
            <color indexed="81"/>
            <rFont val="Tahoma"/>
            <family val="2"/>
          </rPr>
          <t xml:space="preserve">
Este valor total de los ingresos que constan en el Estado de Ejecución Presupuestaria menos el saldo total de la deuda  se obtiene un valor de 79941415,20, luego se le saca el 25% según lo que estipula la normativa, tenemos un total de 19985353,80</t>
        </r>
      </text>
    </comment>
  </commentList>
</comments>
</file>

<file path=xl/sharedStrings.xml><?xml version="1.0" encoding="utf-8"?>
<sst xmlns="http://schemas.openxmlformats.org/spreadsheetml/2006/main" count="2088" uniqueCount="1098">
  <si>
    <t>CÓDIGO</t>
  </si>
  <si>
    <t>FECHA</t>
  </si>
  <si>
    <t>HABER</t>
  </si>
  <si>
    <t>Maquinaria y equipos</t>
  </si>
  <si>
    <t>CONCEPTO</t>
  </si>
  <si>
    <t>Al consumo a la cerveza</t>
  </si>
  <si>
    <t>A los predios urbanos</t>
  </si>
  <si>
    <t>A los espectáculos públicos</t>
  </si>
  <si>
    <t>Al valor agregado recuperado por el SRI</t>
  </si>
  <si>
    <t>Alumbrado público</t>
  </si>
  <si>
    <t>Prestación de servicios</t>
  </si>
  <si>
    <t>Aferición de pesas y medidas</t>
  </si>
  <si>
    <t>Aceras, bordillos y cercas</t>
  </si>
  <si>
    <t>Venta de agua potable</t>
  </si>
  <si>
    <t>Venta de edificios, locales y residencias</t>
  </si>
  <si>
    <t>Del FODESEC a municipios</t>
  </si>
  <si>
    <t>Del PGE a Universidades y escuelas politécnicas públicas</t>
  </si>
  <si>
    <t>Donaciones de capital del sector privado  no financiero</t>
  </si>
  <si>
    <t>Salarios unificados (corrientes)</t>
  </si>
  <si>
    <t>Subrogación (corriente)</t>
  </si>
  <si>
    <t>Servicios de cartografía (corriente)</t>
  </si>
  <si>
    <t>Transferencias a favor de cada pasante que acceda a la formación de prácticas laborales</t>
  </si>
  <si>
    <t>Devolución de garantías</t>
  </si>
  <si>
    <t>Construccioes y Edificaciones (Obra Pública)</t>
  </si>
  <si>
    <t>Telecomunicaciones (Inversiones en obras en proceso)</t>
  </si>
  <si>
    <t>Otras obras de Infraestrutura (Inversión)</t>
  </si>
  <si>
    <t>Mobiliario de larga duración (inversión)</t>
  </si>
  <si>
    <t>Semovientes</t>
  </si>
  <si>
    <t>621.03.02</t>
  </si>
  <si>
    <t>11.03.02</t>
  </si>
  <si>
    <t>621.03.12</t>
  </si>
  <si>
    <t>11.03.12</t>
  </si>
  <si>
    <t>621.02.01</t>
  </si>
  <si>
    <t>11.02.01</t>
  </si>
  <si>
    <t>621.04.03</t>
  </si>
  <si>
    <t>11.04.03</t>
  </si>
  <si>
    <t>623.01.24</t>
  </si>
  <si>
    <t>13.01.24</t>
  </si>
  <si>
    <t>623.01.08</t>
  </si>
  <si>
    <t>13.01.08</t>
  </si>
  <si>
    <t>623.01.17</t>
  </si>
  <si>
    <t>13.01.17</t>
  </si>
  <si>
    <t>623.04.08</t>
  </si>
  <si>
    <t>13.04.08</t>
  </si>
  <si>
    <t>624.03.01</t>
  </si>
  <si>
    <t>14.03.01</t>
  </si>
  <si>
    <t>624.07.02</t>
  </si>
  <si>
    <t>24.02.02</t>
  </si>
  <si>
    <t>626.06.04</t>
  </si>
  <si>
    <t>18.06.04</t>
  </si>
  <si>
    <t>626.06.42</t>
  </si>
  <si>
    <t>18.06.42</t>
  </si>
  <si>
    <t>626.30.08</t>
  </si>
  <si>
    <t>28.10.08</t>
  </si>
  <si>
    <t>626.22.04</t>
  </si>
  <si>
    <t>28.02.04</t>
  </si>
  <si>
    <t>633.01.06</t>
  </si>
  <si>
    <t>51.01.06</t>
  </si>
  <si>
    <t>633.05.12</t>
  </si>
  <si>
    <t>51.05.12</t>
  </si>
  <si>
    <t>634.02.23</t>
  </si>
  <si>
    <t>53.02.23</t>
  </si>
  <si>
    <t>636.02.07</t>
  </si>
  <si>
    <t>58.02.07</t>
  </si>
  <si>
    <t>151.51.07</t>
  </si>
  <si>
    <t>75.01.07</t>
  </si>
  <si>
    <t>151.31.05</t>
  </si>
  <si>
    <t>73.01.05</t>
  </si>
  <si>
    <t>152.11.05</t>
  </si>
  <si>
    <t>71.01.05</t>
  </si>
  <si>
    <t>151.51.99</t>
  </si>
  <si>
    <t>75.01.99</t>
  </si>
  <si>
    <t>141.01.03</t>
  </si>
  <si>
    <t>84.01.03</t>
  </si>
  <si>
    <t>141.05.12</t>
  </si>
  <si>
    <t>84.05.12</t>
  </si>
  <si>
    <t>634.11.13</t>
  </si>
  <si>
    <t>57.02.13</t>
  </si>
  <si>
    <t>DENOMINACIÓN</t>
  </si>
  <si>
    <t>AS</t>
  </si>
  <si>
    <t>TM</t>
  </si>
  <si>
    <t>111.01</t>
  </si>
  <si>
    <t>Cajas recaudadoras</t>
  </si>
  <si>
    <t>F</t>
  </si>
  <si>
    <t>DIARIO GENERAL INTEGRADO</t>
  </si>
  <si>
    <t>CUENTA</t>
  </si>
  <si>
    <t xml:space="preserve">DEBE </t>
  </si>
  <si>
    <t>EJECUCIÓN PRESUPUESTARIA</t>
  </si>
  <si>
    <t>DEVENG.</t>
  </si>
  <si>
    <t>113.18</t>
  </si>
  <si>
    <t>C x C Transferencias y donaciones corrientes</t>
  </si>
  <si>
    <t>111.02.01</t>
  </si>
  <si>
    <t>Banco central del Ecuador CCU recursos fiscales</t>
  </si>
  <si>
    <t>113.81.01</t>
  </si>
  <si>
    <t>213.81.04</t>
  </si>
  <si>
    <t>213.81.03</t>
  </si>
  <si>
    <t>Otras obras de infraestructura</t>
  </si>
  <si>
    <t>213.75</t>
  </si>
  <si>
    <t>TOTALES:</t>
  </si>
  <si>
    <t>INGRESOS</t>
  </si>
  <si>
    <t>1. Se registra el devengado de la Transferencia del Gobierno Central por 50.000 USD</t>
  </si>
  <si>
    <t>2. Se registra el devengado y recaudación de especies fiscales por $700,00 USD</t>
  </si>
  <si>
    <t>3. La entidad pública XYZ, dio de baja 3 equipos de cómputo, los que luego de agotar los procedimientos no se remataron, efectuándose la venta directa a la</t>
  </si>
  <si>
    <t>Recicladora del Sur, por la suma de 1000,00 USD, cada uno, registre el devengado y cobro</t>
  </si>
  <si>
    <t>GASTOS</t>
  </si>
  <si>
    <t>1. Se adquiere materiales de oficina para stock, por la suma de 9000,00 se retiene el IVA, registre el devengado y pago</t>
  </si>
  <si>
    <t>2. Se paga el transporte mensual del personal de trabajadores de la PETROLERA AMAZONAS,  por el valor de 3000,00USD registre el devengado</t>
  </si>
  <si>
    <t>3. Se registra y cancela el servicio de luz eléctrica en la construcción REPRESA AZUL, por 400,00 USD</t>
  </si>
  <si>
    <t>ENTIDAD PÚBLICA</t>
  </si>
  <si>
    <t>626.01.01</t>
  </si>
  <si>
    <t>Del Presupuesto General del Estado</t>
  </si>
  <si>
    <t>18.01.01</t>
  </si>
  <si>
    <t>Del presupuesto general del estado</t>
  </si>
  <si>
    <t>113.13</t>
  </si>
  <si>
    <t>C x C Tasas y contribuciones</t>
  </si>
  <si>
    <t>623.01.06</t>
  </si>
  <si>
    <t>Especies fiscales</t>
  </si>
  <si>
    <t>13.01.06</t>
  </si>
  <si>
    <t>Venta de equipos, sistemas y paquetes informáticos</t>
  </si>
  <si>
    <t>24.01.07</t>
  </si>
  <si>
    <t>113.14</t>
  </si>
  <si>
    <t>A. Tarea 2. Actividad de aprendizaje: En base a la normativa de presupuesto y contabilidad, conteste las siguientes preguntas</t>
  </si>
  <si>
    <t>de selección múltiple.</t>
  </si>
  <si>
    <t>a.     141.01.05</t>
  </si>
  <si>
    <t>b.     141.01.03</t>
  </si>
  <si>
    <t>c.     141.01.07</t>
  </si>
  <si>
    <t>a.     84.01.13</t>
  </si>
  <si>
    <t>b.    84.01.08</t>
  </si>
  <si>
    <t>c.     84.01.09</t>
  </si>
  <si>
    <t>b.     141.01.04</t>
  </si>
  <si>
    <t xml:space="preserve">4. El subgrupo de cuentas que contabilizan las Cuentas por Cobrar Impuesto al Valor Agregado es: </t>
  </si>
  <si>
    <t>a.     113.11</t>
  </si>
  <si>
    <t>b.    113.13</t>
  </si>
  <si>
    <t>c.     113.81</t>
  </si>
  <si>
    <t>a.     113</t>
  </si>
  <si>
    <t>b.     112</t>
  </si>
  <si>
    <t>c.     111</t>
  </si>
  <si>
    <t>a.     72.000,00</t>
  </si>
  <si>
    <t>b.    54.000,00</t>
  </si>
  <si>
    <t>c.     48.000,00</t>
  </si>
  <si>
    <t>a.     Aumentar el valor de $ 4000,00 al item 510101</t>
  </si>
  <si>
    <t>b.     Disminuir el valor de $ 4000,00 al item 710511</t>
  </si>
  <si>
    <t>c.     No procede la reforma</t>
  </si>
  <si>
    <t>a.     18.03.01</t>
  </si>
  <si>
    <t>b.    28.03.02</t>
  </si>
  <si>
    <t>c.     18.04.03</t>
  </si>
  <si>
    <t>9. La entidad efectúa la venta de energía eléctrica, la partida presupuestaria que le corresponde es:</t>
  </si>
  <si>
    <t>a.    14.04.04</t>
  </si>
  <si>
    <t>b.    14.03.04</t>
  </si>
  <si>
    <t>c.     14.04.01</t>
  </si>
  <si>
    <t>a.     131.01.05</t>
  </si>
  <si>
    <t>b.     132.08.99</t>
  </si>
  <si>
    <t>c.     132.05.02</t>
  </si>
  <si>
    <t>1. La entidad pública "ABC" adquiere un mobiliario para escuelas municipales, a más de la cuenta por pagar, se afectará a la
cuenta contable</t>
  </si>
  <si>
    <t>2. En el clasificador Presupuestario de ingresos y gastos establece que si la entidad pública requiere adquiri equipo médico, el item presupuestario a asignar es:</t>
  </si>
  <si>
    <t>3. La entidad pública "EL Paraiso" adquiere una retroexcabadora para uso del Departamento de Obras Públicas, a más de la cuenta por pagar, se afectará a la cuenta contable:</t>
  </si>
  <si>
    <t>5. El grupo de cuentas contables que registra los anticipos a: Contratistas de Obras de Infraestructura, Servidores Públicos 
y  Proveedores de Bienes y Servicios, es:</t>
  </si>
  <si>
    <t>6. Si se suscribe un contrato de ejecución de una obra de infraestructura, por un monto de $120.000.00, hasta la fecha, se ha
devengado y/o utilizado en un avance de ejecución del 60% los recursos económicos en dichas obras, por tanto el valor del
presupuesto a comprometer es de:</t>
  </si>
  <si>
    <t>7. Se consideran reformas presupuestarias a los aumentos y disminuciones en las asignaciones de los programas o proyectos incluidos
en los presupuestos, las cuales modifican los techos asignados, el destino, su naturaleza económica, fuente de financiamiento, etc.
Tome en cuenta que en ningún caso se pueden modificar partidas de inversión para cubrir gastos corrientes. Sobre esta base si se solicitarán que realice la reforma disminuyendo el valor de $ 4000,00 del item presupuestario 73.08.11,  Insumos, bienes, materiales y suministros para la construcción, electricidad, plomería, carpintería, para aumentar el item presupuestario 530612 "capacitación a servidores públicos", la opción es:</t>
  </si>
  <si>
    <t>10. Las cuentas que registran y controlan los inventarios en bienes destinados a la producción de bienes y servicios (existencias de productos terminados - existencias de productos químicos e industriales), afectarán las cuentas:</t>
  </si>
  <si>
    <t>113.11</t>
  </si>
  <si>
    <t>C x C Impuestos</t>
  </si>
  <si>
    <t>113.24</t>
  </si>
  <si>
    <t>113.28</t>
  </si>
  <si>
    <t>213.51</t>
  </si>
  <si>
    <t>213.53</t>
  </si>
  <si>
    <t>213.58</t>
  </si>
  <si>
    <t>213.57</t>
  </si>
  <si>
    <t>213.73</t>
  </si>
  <si>
    <t>213.71</t>
  </si>
  <si>
    <t>213.84</t>
  </si>
  <si>
    <t>Al consumo de cerveza</t>
  </si>
  <si>
    <t>Al valor agregado recaudado por el SRI</t>
  </si>
  <si>
    <t>C x C tasa y contribuciones</t>
  </si>
  <si>
    <t>623.01.04</t>
  </si>
  <si>
    <t>Prestación de servicio</t>
  </si>
  <si>
    <t>Aferición, pesas y medidas</t>
  </si>
  <si>
    <t>Aceras, bordillo y cercas</t>
  </si>
  <si>
    <t>C x C venta de bienes y servicios</t>
  </si>
  <si>
    <t>C x C venta de activos no financieros</t>
  </si>
  <si>
    <t>624.23.02</t>
  </si>
  <si>
    <t>Del FODESEC a Municipios</t>
  </si>
  <si>
    <t>C x C transferencias y donaciones corrientes</t>
  </si>
  <si>
    <t>Del PGE a GADS provinciales x el ejercicio de
competencia de riego y drenaje</t>
  </si>
  <si>
    <t>C x C Transferencias y donaciones de capital e inversión</t>
  </si>
  <si>
    <t>A universidades y escuelas politécnicas públicas</t>
  </si>
  <si>
    <t>Donaciones de capital del sector privado no financiero</t>
  </si>
  <si>
    <t>Salarios unificados</t>
  </si>
  <si>
    <t>C x P gastos personal</t>
  </si>
  <si>
    <t>Subrogación</t>
  </si>
  <si>
    <t>Servicios de cartografía</t>
  </si>
  <si>
    <t>C x P bienes y servicios de consumo</t>
  </si>
  <si>
    <t>Transferencia a favor de cada pasante que 
acceda a la formación de prácticas laborales</t>
  </si>
  <si>
    <t>C x P transferencias y donacionesl corrientes</t>
  </si>
  <si>
    <t>635.04.13</t>
  </si>
  <si>
    <t>213.59</t>
  </si>
  <si>
    <t>C x P otros gastos</t>
  </si>
  <si>
    <t>Construcciones y edificaciones</t>
  </si>
  <si>
    <t>C x P Obras públicas</t>
  </si>
  <si>
    <t>Telecomunicaciones</t>
  </si>
  <si>
    <t>C x P Bienes y servicios para inversión</t>
  </si>
  <si>
    <t>151.11.05</t>
  </si>
  <si>
    <t>Remuneración unificada</t>
  </si>
  <si>
    <t>C x P gastos en personal para inversión</t>
  </si>
  <si>
    <t>151.41.03</t>
  </si>
  <si>
    <t>Mobiliario de larga duración</t>
  </si>
  <si>
    <t>C x P inversiones en bienes de larga duración</t>
  </si>
  <si>
    <t>PARTIDA</t>
  </si>
  <si>
    <t>Del PGE a GADS provinciales por el ejercicio de la competencia de riego y drenaje</t>
  </si>
  <si>
    <t>DEVENGADO</t>
  </si>
  <si>
    <t>ENTIDAD PÚBLICA ABC</t>
  </si>
  <si>
    <t>8. La entidad "Miraflores" recibe en calidad de donación de un Organismo Gubernamental de Ecuador, la suma de $ 100.000,00
para ser ejecutado en la construcción de una cancha deportiva en la ciudad de Loja, la partida presupuestaria que le corresponde es:</t>
  </si>
  <si>
    <t>Cx C Venta de Activos no financieros</t>
  </si>
  <si>
    <t>624.21.07</t>
  </si>
  <si>
    <t>131.01.04</t>
  </si>
  <si>
    <t>Inventarios de materiales de oficina</t>
  </si>
  <si>
    <t>53.08.04</t>
  </si>
  <si>
    <t>Materiales de oficina</t>
  </si>
  <si>
    <t>Transporte de personal</t>
  </si>
  <si>
    <t>Energía eléctrica</t>
  </si>
  <si>
    <t>AÑO ANTERIOR</t>
  </si>
  <si>
    <t>AÑO VIGENTE</t>
  </si>
  <si>
    <t>ACTIVO</t>
  </si>
  <si>
    <t>1.1</t>
  </si>
  <si>
    <t>OPERACIONAL</t>
  </si>
  <si>
    <t>1.1.1</t>
  </si>
  <si>
    <t xml:space="preserve">DISPONIBLE </t>
  </si>
  <si>
    <t>1.1.1.01</t>
  </si>
  <si>
    <t>1.1.1.03</t>
  </si>
  <si>
    <t>BANCO CENTRAL DEL ECUADOR</t>
  </si>
  <si>
    <t>1.1.1.15</t>
  </si>
  <si>
    <t>BANCOS COMERCIALES MONEDA NACIONAL</t>
  </si>
  <si>
    <t>1.1.1.33</t>
  </si>
  <si>
    <t>NOTAS DE CREDITO POR EFECTIVIZAR</t>
  </si>
  <si>
    <t>1.1.2</t>
  </si>
  <si>
    <t>ANTICIPO DE FONDOS</t>
  </si>
  <si>
    <t>1.1.2.01</t>
  </si>
  <si>
    <t>ANTICIPO A SERVIDORES PUBLICOS</t>
  </si>
  <si>
    <t>1.1.2.03</t>
  </si>
  <si>
    <t>1.1.2.05</t>
  </si>
  <si>
    <t xml:space="preserve">ANTICIPO A PROVEEDORES DE BIENES Y/O SERVICIOS </t>
  </si>
  <si>
    <t>1.1.2.07</t>
  </si>
  <si>
    <t>1.1.2.11</t>
  </si>
  <si>
    <t>GARANTIAS ENTREGADAS</t>
  </si>
  <si>
    <t>1.1.2.13</t>
  </si>
  <si>
    <t>FONDOS DE REPOSICION</t>
  </si>
  <si>
    <t>1.1.2.15</t>
  </si>
  <si>
    <t>FONDOS A RENDIR CUENTAS</t>
  </si>
  <si>
    <t>1.1.2.21</t>
  </si>
  <si>
    <t>EGRESOS REALIZADOS POR RECUPERAR</t>
  </si>
  <si>
    <t>1.1.2.36</t>
  </si>
  <si>
    <t>PARTICIPACIONES FIDUCIARIAS</t>
  </si>
  <si>
    <t>1.1.2.50</t>
  </si>
  <si>
    <t>POR RECUPERACIONES DE FONDOS</t>
  </si>
  <si>
    <t>1.1.2.70</t>
  </si>
  <si>
    <t>ANTICIPO DE FONDOS POR RECUPERAR PAGOS</t>
  </si>
  <si>
    <t>1.1.2.80</t>
  </si>
  <si>
    <t>1.1.3</t>
  </si>
  <si>
    <t>1.1.3.11</t>
  </si>
  <si>
    <t>IMPUESTOS</t>
  </si>
  <si>
    <t>1.1.3.13</t>
  </si>
  <si>
    <t>TASAS YCONTRIBUCIONES</t>
  </si>
  <si>
    <t>1.1.3.14</t>
  </si>
  <si>
    <t>VENTAS DE BIENES Y SERVICIOS</t>
  </si>
  <si>
    <t>1.1.3.17</t>
  </si>
  <si>
    <t>RENTA DE INVERSION Y MULTAS</t>
  </si>
  <si>
    <t>1.1.3.18</t>
  </si>
  <si>
    <t>TRANSFERENCIAS CORRIENTES</t>
  </si>
  <si>
    <t>1.1.3.19</t>
  </si>
  <si>
    <t>OTROS INGRESOS</t>
  </si>
  <si>
    <t>1.1.3.24</t>
  </si>
  <si>
    <t>VENTA DE ACTIVOS DE LARGA DURACION</t>
  </si>
  <si>
    <t>1.1.3.28</t>
  </si>
  <si>
    <t xml:space="preserve">TRANSFERENCIA DE CAPITAL </t>
  </si>
  <si>
    <t>1.1.3.36</t>
  </si>
  <si>
    <t>FINANCIAMIENTO PUBLICO</t>
  </si>
  <si>
    <t>1.1.3.97</t>
  </si>
  <si>
    <t>CUENTAS POR COBRAR ANTICIPO DE FONDOS D</t>
  </si>
  <si>
    <t>1.1.3.98</t>
  </si>
  <si>
    <t>CUENTAS POR COBRAR AÑOS ANTERIORES</t>
  </si>
  <si>
    <t>1.2</t>
  </si>
  <si>
    <t xml:space="preserve">INVERSIONES FINANCIERAS </t>
  </si>
  <si>
    <t>1.2.2</t>
  </si>
  <si>
    <t>INVERSIONES PERMANENTES</t>
  </si>
  <si>
    <t>1.2.2.05</t>
  </si>
  <si>
    <t>INVERSIONES EN VALORES</t>
  </si>
  <si>
    <t>1.2.3</t>
  </si>
  <si>
    <t>INVERSIONES EN PRESTAMOS Y ANTICIPOS</t>
  </si>
  <si>
    <t>1.2.3.01</t>
  </si>
  <si>
    <t>COCESION DE PRESTAMOS Y ANTICIPOS</t>
  </si>
  <si>
    <t>1.2.4</t>
  </si>
  <si>
    <t>DEUDORES FINANCIEROS</t>
  </si>
  <si>
    <t>1.2.4.83</t>
  </si>
  <si>
    <t>1.2.4.97</t>
  </si>
  <si>
    <t>ANTICIPO DE FONDOS DE AÑOS ANTERIORES</t>
  </si>
  <si>
    <t>1.2.4.98</t>
  </si>
  <si>
    <t>CUENTAS POR COBRAR DE AÑOS ANTERIORES</t>
  </si>
  <si>
    <t>1.3</t>
  </si>
  <si>
    <t>INVERSIONES EN  EXISTENCIAS</t>
  </si>
  <si>
    <t>1.3.1</t>
  </si>
  <si>
    <t>EXISTENCIA PARA CONSUMO</t>
  </si>
  <si>
    <t>1.3.1.01</t>
  </si>
  <si>
    <t>1.3.3</t>
  </si>
  <si>
    <t>EXISTENCIA EN INVERSIONES EN PRODUCTOS</t>
  </si>
  <si>
    <t>1.3.3.15</t>
  </si>
  <si>
    <t>SERVICIOS PERSONALES POR CONTRATO</t>
  </si>
  <si>
    <t>1.3.3.32</t>
  </si>
  <si>
    <t>1.3.5</t>
  </si>
  <si>
    <t>EXISTENCIA PARA LA PRODUCCION Y VENTA</t>
  </si>
  <si>
    <t>1.3.5.01</t>
  </si>
  <si>
    <t>EXISTENCIA DE MATERIAS PRIMAS</t>
  </si>
  <si>
    <t>1.3.5.05</t>
  </si>
  <si>
    <t>EXISTENCIA DE PRODUCTOS TERMINADOS</t>
  </si>
  <si>
    <t>1.4</t>
  </si>
  <si>
    <t>1.4.1</t>
  </si>
  <si>
    <t>1.4.1.01</t>
  </si>
  <si>
    <t>BIENES MUEBLES</t>
  </si>
  <si>
    <t>1.4.1.03</t>
  </si>
  <si>
    <t>1.4.1.05</t>
  </si>
  <si>
    <t>1.4.1.99</t>
  </si>
  <si>
    <t>DEPRECIACION ACUMULADA</t>
  </si>
  <si>
    <t>1.4.2</t>
  </si>
  <si>
    <t>BIENES DE PRODUCCION</t>
  </si>
  <si>
    <t>1.4.2.03</t>
  </si>
  <si>
    <t>BIENES INMUEBLES</t>
  </si>
  <si>
    <t>1.5</t>
  </si>
  <si>
    <t>1.5.1</t>
  </si>
  <si>
    <t>INVERSIONES EN HORAS DE PROCESOS</t>
  </si>
  <si>
    <t>1.5.1.11</t>
  </si>
  <si>
    <t>REMUNERACIONES BASICAS</t>
  </si>
  <si>
    <t>1.5.1.38</t>
  </si>
  <si>
    <t>BIENES DE USOS Y CONSUMO PARA INVERSION</t>
  </si>
  <si>
    <t>1.5.1.92</t>
  </si>
  <si>
    <t>ACUMULACION DE OBRAS EN PROCESO</t>
  </si>
  <si>
    <t>1.5.1.98</t>
  </si>
  <si>
    <t>APLICACIÓN A GASTOS DE GESTION</t>
  </si>
  <si>
    <t>1.5.2</t>
  </si>
  <si>
    <t>1.5.2.38</t>
  </si>
  <si>
    <t>BIENES DE USO Y CONSUMO PARA INVERSION</t>
  </si>
  <si>
    <t>PASIVO</t>
  </si>
  <si>
    <t>DEUDA FLOTANTE</t>
  </si>
  <si>
    <t>2.1.2</t>
  </si>
  <si>
    <t>DEPOSITOS DE TERCEROS</t>
  </si>
  <si>
    <t>2.1.2.01</t>
  </si>
  <si>
    <t>DEPOSITOS DE INTERMEDIACION</t>
  </si>
  <si>
    <t>2.1.2.03</t>
  </si>
  <si>
    <t>FONDOS DE TERCEROS</t>
  </si>
  <si>
    <t>2.1.2.05</t>
  </si>
  <si>
    <t>ANTICIPOS POR BIENES Y SERVICIOS</t>
  </si>
  <si>
    <t>2.1.2.07</t>
  </si>
  <si>
    <t>OBLIGACIONES DE OTROS ENTES PUBLICOS</t>
  </si>
  <si>
    <t>2.1.2.09</t>
  </si>
  <si>
    <t>DEPOSITOS PENDIENTES DE APLICACIÓN</t>
  </si>
  <si>
    <t>2.1.2.11</t>
  </si>
  <si>
    <t>GARANTIAS RECIBIDAS</t>
  </si>
  <si>
    <t>2.1.2.15</t>
  </si>
  <si>
    <t>NOTAS DE CREDITO EMITIDAS</t>
  </si>
  <si>
    <t>2.1.2.17</t>
  </si>
  <si>
    <t>CREDITOS PROVISIONALES POR REINTEGROS</t>
  </si>
  <si>
    <t>2.1.2.51</t>
  </si>
  <si>
    <t>2.1.2.61</t>
  </si>
  <si>
    <t>ACREEDORES POR CONCILIACION BANCARIA</t>
  </si>
  <si>
    <t>2.1.3</t>
  </si>
  <si>
    <t>CUENTAS POR PAGAR</t>
  </si>
  <si>
    <t>2.1.3.51</t>
  </si>
  <si>
    <t>GASTOS EN EL PERSONAL</t>
  </si>
  <si>
    <t>2.1.3.53</t>
  </si>
  <si>
    <t>2.1.3.57</t>
  </si>
  <si>
    <t>OTROS GASTOS</t>
  </si>
  <si>
    <t>2.1.3.58</t>
  </si>
  <si>
    <t>2.1.3.63</t>
  </si>
  <si>
    <t>BIENES Y SERVICIOS DE PRODUCCION</t>
  </si>
  <si>
    <t>2.1.3.73</t>
  </si>
  <si>
    <t>BIENES Y SERVICIOS DE INVERSION</t>
  </si>
  <si>
    <t>2.1.3.75</t>
  </si>
  <si>
    <t>OBRAS PUBLICAS</t>
  </si>
  <si>
    <t>2.1.3.78</t>
  </si>
  <si>
    <t>TRANSFERENCIAS DE INVERSION</t>
  </si>
  <si>
    <t>2.1.3.81</t>
  </si>
  <si>
    <t>IMPUESTO AL VALOR AGREGADO</t>
  </si>
  <si>
    <t>2.1.3.84</t>
  </si>
  <si>
    <t>INVERSIONES DE BIENES DE LARGA DURACION</t>
  </si>
  <si>
    <t>2.1.3.98</t>
  </si>
  <si>
    <t>CUENTAS POR PAGAR AÑOS ANTERIORES</t>
  </si>
  <si>
    <t>2.2</t>
  </si>
  <si>
    <t>DEUDA PUBLICA</t>
  </si>
  <si>
    <t>2.2.2</t>
  </si>
  <si>
    <t>TITULOS Y VALORES PERMANENTES</t>
  </si>
  <si>
    <t>2.2.2.03</t>
  </si>
  <si>
    <t>VALORES EN CIRCULACION</t>
  </si>
  <si>
    <t>2.2.3</t>
  </si>
  <si>
    <t>EMPRESTITOS</t>
  </si>
  <si>
    <t>2.2.3.01</t>
  </si>
  <si>
    <t>CREDITOS INTERNOS</t>
  </si>
  <si>
    <t>2.2.4</t>
  </si>
  <si>
    <t>FINANCIEROS</t>
  </si>
  <si>
    <t>2.2.4.98</t>
  </si>
  <si>
    <t>6.</t>
  </si>
  <si>
    <t>PATRIMONIO</t>
  </si>
  <si>
    <t>6.1</t>
  </si>
  <si>
    <t>PATRIMONIO ACUMULADO</t>
  </si>
  <si>
    <t>6.1.1</t>
  </si>
  <si>
    <t>PATRIMONIO PUBLICO</t>
  </si>
  <si>
    <t>6.1.1.09</t>
  </si>
  <si>
    <t>PATRIMONIO DE GOBIERNOS SECCIONALES</t>
  </si>
  <si>
    <t>6.1.1.99</t>
  </si>
  <si>
    <t>DONACIONES DE BIENES MUEBLES E INMUEBLES</t>
  </si>
  <si>
    <t>6.1.8</t>
  </si>
  <si>
    <t>RESULTADOS DEL EJERCICIO</t>
  </si>
  <si>
    <t>6.1.8.01</t>
  </si>
  <si>
    <t>RESULTADO DE EJERCICIOS ANTERIORES</t>
  </si>
  <si>
    <t>6.1.8.03</t>
  </si>
  <si>
    <t>RESULTADO DEL EJERCICIO VIGENTE</t>
  </si>
  <si>
    <t>6.1.9</t>
  </si>
  <si>
    <t>DISMINUCION PATRIMONIAL</t>
  </si>
  <si>
    <t>6.1.9.91</t>
  </si>
  <si>
    <t>DISMINUCION DE DISPONIBILIDADES</t>
  </si>
  <si>
    <t>6.1.9.92</t>
  </si>
  <si>
    <t>DISMINUCION DE ACTIVOS FINANCIEROS</t>
  </si>
  <si>
    <t>9.1.</t>
  </si>
  <si>
    <t>CUENTAS DE ORDEN DEUDORA</t>
  </si>
  <si>
    <t>9.1.1</t>
  </si>
  <si>
    <t>9.1.1.07</t>
  </si>
  <si>
    <t>ESPECIES VALORADAS EMITIDAS</t>
  </si>
  <si>
    <t>9.1.1.09</t>
  </si>
  <si>
    <t>GARANTIAS EN VALORES BIENES Y DOCUMENTOS</t>
  </si>
  <si>
    <t>9.1.1.13</t>
  </si>
  <si>
    <t>BIENES RECIBIDOS EN COMODATO</t>
  </si>
  <si>
    <t>9.1.1.17</t>
  </si>
  <si>
    <t>BIENES NO DEPRECIABLES</t>
  </si>
  <si>
    <t>9.1.1,19</t>
  </si>
  <si>
    <t>OTROS ACTIVOS CONTINGENTES</t>
  </si>
  <si>
    <t>9.2</t>
  </si>
  <si>
    <t>CUENTAS DE ORDEN ACREEDORAS</t>
  </si>
  <si>
    <t>9.2.1</t>
  </si>
  <si>
    <t>9.2.1.07</t>
  </si>
  <si>
    <t>9.2.1.09</t>
  </si>
  <si>
    <t>GARANTIAS ENVALORES BIENES Y DOCUMENTOS</t>
  </si>
  <si>
    <t>9.2.1.13</t>
  </si>
  <si>
    <t>9.2.1.17</t>
  </si>
  <si>
    <t>9.2.1.19</t>
  </si>
  <si>
    <t>TOTAL ACTIVO</t>
  </si>
  <si>
    <t>TOTAL PASIVO Y PATRIMINIO</t>
  </si>
  <si>
    <t xml:space="preserve">DENOMINACION </t>
  </si>
  <si>
    <t>INVERSIONES EN PROYECTOS Y PROGRAMAS</t>
  </si>
  <si>
    <t>INVERSIONES EN PROGRAMAS EN EJECUCION</t>
  </si>
  <si>
    <t>SEMOVIENTES</t>
  </si>
  <si>
    <t>INVERSIONES EN BIENES DE LARGA DURACION</t>
  </si>
  <si>
    <t>SERVICIOS GENERALES</t>
  </si>
  <si>
    <t>EXISTENCIA DE BIENES DE USOS Y CONSUMO C</t>
  </si>
  <si>
    <t>ANTICIPO DE OBLIGACIONES DE OTRO ENTES</t>
  </si>
  <si>
    <t>ANTICIPO A CONTRATISTAS DE OBRAS DE INFRAESTRUC</t>
  </si>
  <si>
    <t>CAJA OFICINA RECAUDADORA</t>
  </si>
  <si>
    <t>DEPOSITOS DE RECAUDACIONES EN EL SISTEMA</t>
  </si>
  <si>
    <t>BIENES Y SERVICIOS DE CONSUMO</t>
  </si>
  <si>
    <t>CUENTAS DE ORDEN DEUDORAS</t>
  </si>
  <si>
    <t>BIENES DE ADMINISTRACION</t>
  </si>
  <si>
    <t>2.1</t>
  </si>
  <si>
    <t>a</t>
  </si>
  <si>
    <t>b</t>
  </si>
  <si>
    <t>c</t>
  </si>
  <si>
    <t>d</t>
  </si>
  <si>
    <t>e</t>
  </si>
  <si>
    <t>f</t>
  </si>
  <si>
    <t>G</t>
  </si>
  <si>
    <t>N°</t>
  </si>
  <si>
    <t>Cuentas</t>
  </si>
  <si>
    <t>v/ absoluta</t>
  </si>
  <si>
    <t>v/relativa</t>
  </si>
  <si>
    <t>Supuesto</t>
  </si>
  <si>
    <t>(c-b)</t>
  </si>
  <si>
    <t>(d/b)*100</t>
  </si>
  <si>
    <t>10% increm.</t>
  </si>
  <si>
    <t>PRONÓSTICO DE INGRESOS DEL GOBIERNO AUTÓNOMO DESCENTRALIZADO MUNICIPAL XYZ 
PARA EL AÑO 2019</t>
  </si>
  <si>
    <t>A los juegos de Azar</t>
  </si>
  <si>
    <t>Sobre la propiedad</t>
  </si>
  <si>
    <t>Precios rurales</t>
  </si>
  <si>
    <t>Alcabalas</t>
  </si>
  <si>
    <t>Activos totales</t>
  </si>
  <si>
    <t>Espectáculos públicos</t>
  </si>
  <si>
    <t>Peaje</t>
  </si>
  <si>
    <t>Ocupación de lugares públicos</t>
  </si>
  <si>
    <t>Venta de bases</t>
  </si>
  <si>
    <t>Permisos, licencias y patentes</t>
  </si>
  <si>
    <t>Servicio de rastro</t>
  </si>
  <si>
    <t>Fiscalización de obras</t>
  </si>
  <si>
    <t>Aprobación de planos e inspecciones de construcciones</t>
  </si>
  <si>
    <t>Regalías mineras</t>
  </si>
  <si>
    <t>Otros no especificados</t>
  </si>
  <si>
    <t>Concesiones portuarias</t>
  </si>
  <si>
    <t>Agua potable</t>
  </si>
  <si>
    <t>Alcantarillado</t>
  </si>
  <si>
    <t>energía eléctrica</t>
  </si>
  <si>
    <t>Terrenos</t>
  </si>
  <si>
    <t>Vehículos</t>
  </si>
  <si>
    <t>Fondos ajenos</t>
  </si>
  <si>
    <t>FODESEC Municipios</t>
  </si>
  <si>
    <t>De entidades de Gobiernos Autónomos Descentralizados</t>
  </si>
  <si>
    <t>Comisiones</t>
  </si>
  <si>
    <t>INGRESOS DE GESTION</t>
  </si>
  <si>
    <t>Impuestos</t>
  </si>
  <si>
    <t>Impuesto al Consumo de Bienes y Servicios</t>
  </si>
  <si>
    <t>621.03</t>
  </si>
  <si>
    <t>621.02</t>
  </si>
  <si>
    <t>Impuesto Sobre la Propiedad</t>
  </si>
  <si>
    <t>621.04</t>
  </si>
  <si>
    <t>Impuesto al Valor Agregado</t>
  </si>
  <si>
    <t>623.01</t>
  </si>
  <si>
    <t>Tasas Generales</t>
  </si>
  <si>
    <t>623.04</t>
  </si>
  <si>
    <t>Contribuciones</t>
  </si>
  <si>
    <t>624.03</t>
  </si>
  <si>
    <t>Ventas no Industriales</t>
  </si>
  <si>
    <t>624.07</t>
  </si>
  <si>
    <t>Ventas de Inmobiliarios</t>
  </si>
  <si>
    <t>626.06</t>
  </si>
  <si>
    <t>Aportes y Participaciones Corrientes de Gobiernos Autónomos Descentralizados y Regímenes Especiales</t>
  </si>
  <si>
    <t>626.30</t>
  </si>
  <si>
    <t>Compensación del IVA</t>
  </si>
  <si>
    <t>626.22</t>
  </si>
  <si>
    <t>Donaciones de Capital del Sector Privado Interno</t>
  </si>
  <si>
    <t>Tasas y Contribuciones</t>
  </si>
  <si>
    <t>Venta de Bienes y Servicios e Ingresos Operativos</t>
  </si>
  <si>
    <t>Transferencias Recibidas</t>
  </si>
  <si>
    <t>GASTOS DE GESTION</t>
  </si>
  <si>
    <t>Remuneraciones</t>
  </si>
  <si>
    <t>633.01</t>
  </si>
  <si>
    <t>Remuneraciones Básicas</t>
  </si>
  <si>
    <t>633.05</t>
  </si>
  <si>
    <t>Remuneraciones Temporales</t>
  </si>
  <si>
    <t>Bienes y Servicios de Consumo</t>
  </si>
  <si>
    <t>634.02</t>
  </si>
  <si>
    <t>Servicios Generales</t>
  </si>
  <si>
    <t>636.02</t>
  </si>
  <si>
    <t>Transferencias Entregadas</t>
  </si>
  <si>
    <t>Transferencias Corrientes al Sector Privado Interno</t>
  </si>
  <si>
    <t>634.11</t>
  </si>
  <si>
    <t>Otros Gastos Corrientes</t>
  </si>
  <si>
    <t>151.51</t>
  </si>
  <si>
    <t>INVERSIONES EN OBRAS EN PROYECTOS Y PROGRAMAS</t>
  </si>
  <si>
    <t>Inversiones en Obras en Proceso</t>
  </si>
  <si>
    <t>Obras de Infraestructura</t>
  </si>
  <si>
    <t>151.31</t>
  </si>
  <si>
    <t>Servicios Básicos</t>
  </si>
  <si>
    <t>ACTIVOS</t>
  </si>
  <si>
    <t>152.11</t>
  </si>
  <si>
    <t>Inversiones en Programas en Ejecución</t>
  </si>
  <si>
    <t>Remuneraciones Unificadas (Inversión)</t>
  </si>
  <si>
    <t>141.01</t>
  </si>
  <si>
    <t>PROPIEDAD, PLANTA Y EQUIPO</t>
  </si>
  <si>
    <t>Propiedad, Planta y Equipo de Administración</t>
  </si>
  <si>
    <t>Bienes Muebles</t>
  </si>
  <si>
    <t>141.05</t>
  </si>
  <si>
    <t>Bienes Biológicos</t>
  </si>
  <si>
    <t>E. Identifique el código contable, la partida presupuestaria y la cuenta por cobrar en los ingreso y la cuenta por pagar en los gastos, en los siguientes conceptos</t>
  </si>
  <si>
    <t>Literal E</t>
  </si>
  <si>
    <t>NATURALEZA</t>
  </si>
  <si>
    <t xml:space="preserve">Cuentas por Pagar </t>
  </si>
  <si>
    <t xml:space="preserve">Cuentas po Cobrar </t>
  </si>
  <si>
    <t>AFECTACION</t>
  </si>
  <si>
    <t xml:space="preserve">CUENTA CONTABLE </t>
  </si>
  <si>
    <t>PARTIDA PRESUPUESTARIA</t>
  </si>
  <si>
    <t xml:space="preserve">CODIGO </t>
  </si>
  <si>
    <t>DEBITA</t>
  </si>
  <si>
    <t>ACREDITA</t>
  </si>
  <si>
    <t>PAGA</t>
  </si>
  <si>
    <t>DEVENGA</t>
  </si>
  <si>
    <t>CODIGO</t>
  </si>
  <si>
    <t>DISMINUYE</t>
  </si>
  <si>
    <t>AUMENTA</t>
  </si>
  <si>
    <t>DEVEGA</t>
  </si>
  <si>
    <t>COBRA</t>
  </si>
  <si>
    <t>CUENTAS POR COBRAR / PAGAR</t>
  </si>
  <si>
    <t>TAREA 3: ACTIVIDAD DE APRENDIZAJE: Registre a base de la información desarrollada en la tarea 1. Literal E. Los asientos contables sin valores.</t>
  </si>
  <si>
    <t>111.03</t>
  </si>
  <si>
    <t>Banco Central del Ecuador</t>
  </si>
  <si>
    <t>XXXX</t>
  </si>
  <si>
    <t>Recursos Fiscales</t>
  </si>
  <si>
    <t>113.81.02</t>
  </si>
  <si>
    <t>213.81.07</t>
  </si>
  <si>
    <t>C x C IVA - Venta de bienes y Servicios</t>
  </si>
  <si>
    <t>C X C IVA - Cobrado</t>
  </si>
  <si>
    <t>C x P Bienes y Serv. Consumo - Proveedor</t>
  </si>
  <si>
    <t>Cuentas por Pagar Impuesto al Valor Agregado Bienes - Proveedor 70%</t>
  </si>
  <si>
    <t>Cuentas por Pagar Impuesto al Valor Agregado Bienes - SRI 30%</t>
  </si>
  <si>
    <t>213.53.00</t>
  </si>
  <si>
    <t>212.40.00</t>
  </si>
  <si>
    <t>Descuentos y Retenciones Generados en Gastos - Administración Pública Central</t>
  </si>
  <si>
    <t>4.1</t>
  </si>
  <si>
    <t>Cuentas por Cobrar Impuesto al Valor Agregado - Compras</t>
  </si>
  <si>
    <t>53.02.01</t>
  </si>
  <si>
    <t>634.02.01</t>
  </si>
  <si>
    <t>53.01.04</t>
  </si>
  <si>
    <t>634.01.04</t>
  </si>
  <si>
    <t>Pr. CYD  - Trasferencia del Gobierno Central</t>
  </si>
  <si>
    <t>Pr. CYD - Recaudación venta de especies fiscales depositar 24 horas</t>
  </si>
  <si>
    <t>Pr. CYD - Pago del mes por transporte a trabajadores de  PETROLERA AMAZONAS</t>
  </si>
  <si>
    <t xml:space="preserve">Pr. CYD -  consumo de energía eléctrica en la construccion  REPRESA AZUl </t>
  </si>
  <si>
    <t>Pr. REG - Neteo IVA de adquisicón materiales de oficina (SPUBLICO CARGA EL IVA AL GASTO)</t>
  </si>
  <si>
    <t>Pr. CYD - Pago por adquisicón de materiales de oficina</t>
  </si>
  <si>
    <t>Pr. CYD - venta de computadores dada de baja a RECICLADORA SUR mas IVA SRI</t>
  </si>
  <si>
    <t>Se escoje esta cuenta contable en consideración que no existe la cuenta de obras en proceso 151.01.04</t>
  </si>
  <si>
    <r>
      <t xml:space="preserve">TAREA 4:    </t>
    </r>
    <r>
      <rPr>
        <sz val="12"/>
        <color theme="1"/>
        <rFont val="Mahoney"/>
      </rPr>
      <t>B. TEMA DE LA TAREA. Con las siguientes transacciones estructure el diario general integrado, asientos contables y afectación presupuestaria de las siguentes transacciones:</t>
    </r>
  </si>
  <si>
    <t>1.-Programación presupuestaria</t>
  </si>
  <si>
    <t>2.- Formulación presupuestaria.</t>
  </si>
  <si>
    <t>3.- Aprobación presupuestaria.</t>
  </si>
  <si>
    <t>4.- Ejecución presupuestaria.</t>
  </si>
  <si>
    <t>5.- Evaluación y seguimiento presupuestario.</t>
  </si>
  <si>
    <t>6.- Clausura y liquidación presupuestaria.</t>
  </si>
  <si>
    <t>FASES DEL CICLO PRESUPUESTARIO PARA GOBIERNOS AUTÓNOMOS DESCENTRALIZADOS MUNICIPALES</t>
  </si>
  <si>
    <t>FASE</t>
  </si>
  <si>
    <t>ASPECTOS RELEVANTES DE CADA ETAPA</t>
  </si>
  <si>
    <t>FECHAS DE CUMPLIMIENTO</t>
  </si>
  <si>
    <t>PRODUCTO DE CADA UNO</t>
  </si>
  <si>
    <t>1.1 POA</t>
  </si>
  <si>
    <t>POA</t>
  </si>
  <si>
    <t>Es la primera fase del ciclo presupuestario, se definen los programas anuales a incorporar en el presupuesto, con la identificación de las metas de producción final de bienes y servicios, los recursos humanos, materiales, físicos y financieros necesarios, y los impactos o resultados esperados de su entrega a la sociedad</t>
  </si>
  <si>
    <t>DETALLE</t>
  </si>
  <si>
    <t>ENE</t>
  </si>
  <si>
    <t>FEB</t>
  </si>
  <si>
    <t>MAR</t>
  </si>
  <si>
    <t>ABR</t>
  </si>
  <si>
    <t>MAY</t>
  </si>
  <si>
    <t>JUN</t>
  </si>
  <si>
    <t>JUL</t>
  </si>
  <si>
    <t>AGO</t>
  </si>
  <si>
    <t>SEP</t>
  </si>
  <si>
    <t>OCT</t>
  </si>
  <si>
    <t>NOV</t>
  </si>
  <si>
    <t>DIC</t>
  </si>
  <si>
    <t>RESPALDADO</t>
  </si>
  <si>
    <t>1. PROGRAMACIÓN</t>
  </si>
  <si>
    <t>Art. 97 COPYFP</t>
  </si>
  <si>
    <t>Art. 233 COOTAD</t>
  </si>
  <si>
    <t>2. FORMULACIÓN</t>
  </si>
  <si>
    <t>Art. 98 COPYFP</t>
  </si>
  <si>
    <t>2.1 ESTIMACIÓN PROVISIONAL DE INGRESOS</t>
  </si>
  <si>
    <t>Art. 235 COOTAD</t>
  </si>
  <si>
    <t>2.2 LÍMITES DE GASTOS</t>
  </si>
  <si>
    <t>Art. 237 COOTAD</t>
  </si>
  <si>
    <t>2.3 PRIORIZAR INVERSIÓN</t>
  </si>
  <si>
    <t>Art. 238 COOTAD</t>
  </si>
  <si>
    <t>2.4 PLANES, PROGRAMAS, SUBPROGRAMAS Y PROYECTOS</t>
  </si>
  <si>
    <t>Art. 239 COOTAD</t>
  </si>
  <si>
    <t>2.5 ANTEPROYECTO PRESUPUESTARIO</t>
  </si>
  <si>
    <t>Art. 240 COOTAD</t>
  </si>
  <si>
    <t>2.6 PARTICIPACIÓN CIUDADANA</t>
  </si>
  <si>
    <t>Art. 241 COOTAD</t>
  </si>
  <si>
    <t>2.7 PROFORMA PRESUPUESTARIA</t>
  </si>
  <si>
    <t>Art. 242 COOTAD</t>
  </si>
  <si>
    <t>3. APROBACIÓN</t>
  </si>
  <si>
    <t>Art. 106 COPYFP</t>
  </si>
  <si>
    <t>3.1 INFORME DE LA COMISIÓN</t>
  </si>
  <si>
    <t>Art. 244 COOTAD</t>
  </si>
  <si>
    <t>3.2 APROBACIÓN POR EL LEGISLATIVO</t>
  </si>
  <si>
    <t>Art. 245 COOTAD</t>
  </si>
  <si>
    <t>3.3 VETO</t>
  </si>
  <si>
    <t>Art. 247 COOTAD</t>
  </si>
  <si>
    <t>3.4 PRONUNCIARSE SOBRE EL VETO</t>
  </si>
  <si>
    <t>3.5 SANCIÓN</t>
  </si>
  <si>
    <t>Art. 248 COOTAD</t>
  </si>
  <si>
    <t>3.6 ENVÍO PRESUPUESTO A SEPLADES Y MEF</t>
  </si>
  <si>
    <t>Art. 102 COPYFP</t>
  </si>
  <si>
    <t>4. EJECUCIÓN</t>
  </si>
  <si>
    <t>Art. 113 COPYFP</t>
  </si>
  <si>
    <t>4.1 PROGRAMACIÓN DE ACTIVIDADES</t>
  </si>
  <si>
    <t>Art. 250 COOTAD</t>
  </si>
  <si>
    <t>4.2 EJECUCIÓN</t>
  </si>
  <si>
    <t>X</t>
  </si>
  <si>
    <t>4.3 REFORMAS</t>
  </si>
  <si>
    <t>Art. 255 COOTAD</t>
  </si>
  <si>
    <t>4.4 ENVÍO EJECUCIÓN PRES. SEMPLADES Y MEF</t>
  </si>
  <si>
    <t>Art. 168 COOTAD</t>
  </si>
  <si>
    <t>5. EVALUACIÓN Y SEGUIMIENTO</t>
  </si>
  <si>
    <t>Art. 119 COPYFP</t>
  </si>
  <si>
    <t>5.1 ANÁLISIS PRESUPUESTARIO</t>
  </si>
  <si>
    <t>7 CLAUSURA Y LIQUIDACIÓN</t>
  </si>
  <si>
    <t xml:space="preserve"> </t>
  </si>
  <si>
    <t>Art. 121 COPYFP</t>
  </si>
  <si>
    <t>7.1 CLAUSURA PRESUPUESTO 2016</t>
  </si>
  <si>
    <t>Art. 263 COOTAD</t>
  </si>
  <si>
    <t>7.2 ENVÍO ESTADOS FINANCIERO, BEDE Y MEF</t>
  </si>
  <si>
    <t>Art. 152 COPYFP</t>
  </si>
  <si>
    <t>7.2 LIQUIDACIÓN PRESUPUESTO 2015</t>
  </si>
  <si>
    <t>Art. 122 COPYFP</t>
  </si>
  <si>
    <t>BASE LEGAL</t>
  </si>
  <si>
    <t>Art. 97 COPYFP                        Art. 233 COOTAD</t>
  </si>
  <si>
    <t>Es la fase del ciclo presupuestario que consiste en la elaboración de las proformas que expresan los resultados de la programación presupuestaria, bajo una presentación estandarizada según los catálogos y clasificadores presupuestarios, con el objeto de facilitar su exposición, posibilitar su fácil manejo, su comprensión y permitir la agregación y consolidación</t>
  </si>
  <si>
    <t>3.6 ENVÍO PRESUPUESTO A SEPLADES Y MEFN</t>
  </si>
  <si>
    <t>El Presupuesto General del Estado y los presupuestos de las demás instituciones del sector público serán aprobados conforme las disposiciones constitucionales, legales y reglamentarias y técnicas pertinentes.</t>
  </si>
  <si>
    <t>Comprende el conjunto de acciones destinadas a la utilización de los recursos humanos, materiales y financieros asignados en el presupuesto con el propósito de proveer los bienes y servicios en cantidad, calidad y oportunidad previstos  en el mismo.</t>
  </si>
  <si>
    <t>Fase del ciclo presupuestario que comprende la medición de los resultados físicos y financieros obtenidos y los efectos producidos, el análisis de las variaciones observadas, con la determinación de sus causas y la recomendación de medidas correctivas.</t>
  </si>
  <si>
    <r>
      <rPr>
        <b/>
        <sz val="12"/>
        <color theme="1"/>
        <rFont val="Arial"/>
        <family val="2"/>
      </rPr>
      <t>1.</t>
    </r>
    <r>
      <rPr>
        <sz val="12"/>
        <color theme="1"/>
        <rFont val="Arial"/>
        <family val="2"/>
      </rPr>
      <t>- se definen los programas, proyectos y actividades a incorporar en el presupuesto.</t>
    </r>
  </si>
  <si>
    <r>
      <rPr>
        <b/>
        <sz val="12"/>
        <color theme="1"/>
        <rFont val="Arial"/>
        <family val="2"/>
      </rPr>
      <t xml:space="preserve">2.- </t>
    </r>
    <r>
      <rPr>
        <sz val="12"/>
        <color theme="1"/>
        <rFont val="Arial"/>
        <family val="2"/>
      </rPr>
      <t>La Subsecretaría de Presupuestos elaborará hasta el 15 de enero de cada año el cronograma para la programación y formulación de la proforma.</t>
    </r>
  </si>
  <si>
    <r>
      <rPr>
        <b/>
        <sz val="12"/>
        <color theme="1"/>
        <rFont val="Arial"/>
        <family val="2"/>
      </rPr>
      <t>3.-</t>
    </r>
    <r>
      <rPr>
        <sz val="12"/>
        <color theme="1"/>
        <rFont val="Arial"/>
        <family val="2"/>
      </rPr>
      <t xml:space="preserve"> Tiene como objetivo la elaboración de los escenarios presupuestarios de mediano y corto plazo que den como resultado las políticas presupuestarias concretas a ser aplicadas en un ejercicio fiscal.</t>
    </r>
  </si>
  <si>
    <r>
      <rPr>
        <b/>
        <sz val="12"/>
        <color theme="1"/>
        <rFont val="Arial"/>
        <family val="2"/>
      </rPr>
      <t xml:space="preserve">4.- </t>
    </r>
    <r>
      <rPr>
        <sz val="12"/>
        <color theme="1"/>
        <rFont val="Arial"/>
        <family val="2"/>
      </rPr>
      <t>Del escenario macroeconómico plurianual se determinará la política macroeconómica y la política fiscal, referente a los ingresos, gastos, endeudamiento e inversión pública</t>
    </r>
  </si>
  <si>
    <r>
      <rPr>
        <b/>
        <sz val="12"/>
        <color theme="1"/>
        <rFont val="Arial"/>
        <family val="2"/>
      </rPr>
      <t>1.-</t>
    </r>
    <r>
      <rPr>
        <sz val="12"/>
        <color theme="1"/>
        <rFont val="Arial"/>
        <family val="2"/>
      </rPr>
      <t xml:space="preserve"> Los presupuestos se estructurarán según la ubicación que corresponda a las instituciones en la conformación del Sector</t>
    </r>
  </si>
  <si>
    <r>
      <rPr>
        <b/>
        <sz val="12"/>
        <color theme="1"/>
        <rFont val="Arial"/>
        <family val="2"/>
      </rPr>
      <t>2.-</t>
    </r>
    <r>
      <rPr>
        <sz val="12"/>
        <color theme="1"/>
        <rFont val="Arial"/>
        <family val="2"/>
      </rPr>
      <t xml:space="preserve"> Las clasificaciones presupuestarias son instrumentos que permiten organizar y presentar la información que nace de las operaciones correlativas al proceso presupuestario con el objeto de facilitar la toma de decisiones durante el mismo</t>
    </r>
  </si>
  <si>
    <r>
      <rPr>
        <b/>
        <sz val="12"/>
        <color theme="1"/>
        <rFont val="Arial"/>
        <family val="2"/>
      </rPr>
      <t xml:space="preserve">3.- </t>
    </r>
    <r>
      <rPr>
        <sz val="12"/>
        <color theme="1"/>
        <rFont val="Arial"/>
        <family val="2"/>
      </rPr>
      <t>Los presupuestos de los organismos seccionales autónomos y de las empresas que forman parte  de ese ámbito se aprobarán según lo dispuesto para el efecto en sus leyes orgánicas.</t>
    </r>
  </si>
  <si>
    <r>
      <rPr>
        <b/>
        <sz val="12"/>
        <color theme="1"/>
        <rFont val="Arial"/>
        <family val="2"/>
      </rPr>
      <t xml:space="preserve">4.- </t>
    </r>
    <r>
      <rPr>
        <sz val="12"/>
        <color theme="1"/>
        <rFont val="Arial"/>
        <family val="2"/>
      </rPr>
      <t>La máxima autoridad institucional y el responsable de la unidad financiera de cada entidad del sector público, en coordinación con las unidades administrativas y de Planificación, serán responsables de elaborar la programación y formulación presupuestaria institucional.</t>
    </r>
  </si>
  <si>
    <r>
      <rPr>
        <b/>
        <sz val="12"/>
        <color theme="1"/>
        <rFont val="Arial"/>
        <family val="2"/>
      </rPr>
      <t xml:space="preserve">1.- </t>
    </r>
    <r>
      <rPr>
        <sz val="12"/>
        <color theme="1"/>
        <rFont val="Arial"/>
        <family val="2"/>
      </rPr>
      <t xml:space="preserve">En los gobiernos autónomos descentralizados, los plazos de aprobación de presupuesto el año en que se posesiona su máxima autoridad serán los mismos que establece la Constitución para el Presupuesto General del Estado </t>
    </r>
  </si>
  <si>
    <r>
      <rPr>
        <b/>
        <sz val="12"/>
        <color theme="1"/>
        <rFont val="Arial"/>
        <family val="2"/>
      </rPr>
      <t xml:space="preserve">2.- </t>
    </r>
    <r>
      <rPr>
        <sz val="12"/>
        <color theme="1"/>
        <rFont val="Arial"/>
        <family val="2"/>
      </rPr>
      <t>Hasta el 31 de octubre de cada año, el alcalde presentara al consejo municipal el proyecto de presupuesto, con los correspondientes documentos de respaldo.</t>
    </r>
  </si>
  <si>
    <r>
      <rPr>
        <b/>
        <sz val="12"/>
        <color theme="1"/>
        <rFont val="Arial"/>
        <family val="2"/>
      </rPr>
      <t>3.-</t>
    </r>
    <r>
      <rPr>
        <sz val="12"/>
        <color theme="1"/>
        <rFont val="Arial"/>
        <family val="2"/>
      </rPr>
      <t xml:space="preserve"> Si el costo del presupuesto supera lo ingresos calculados ,e l alcalde presentará a la Comisión de presupuesto, finanzas y tributación un proyecto complementario de financiamiento, debidamente justificado en terminos de viabilidad y prioridades.</t>
    </r>
  </si>
  <si>
    <r>
      <rPr>
        <b/>
        <sz val="12"/>
        <color theme="1"/>
        <rFont val="Arial"/>
        <family val="2"/>
      </rPr>
      <t>1.-</t>
    </r>
    <r>
      <rPr>
        <sz val="12"/>
        <color theme="1"/>
        <rFont val="Arial"/>
        <family val="2"/>
      </rPr>
      <t xml:space="preserve"> el techo de certificaciones presupuestarias plurianuales para inversión será como máximo lo correspondiente a inversiones de las transferencias asignadas por ley del Estado Central del año anterior al que se certifica. Dicho techo deberá ser aprobado por el órgano legislativo correspondiente de cada gobierno autónomo descentralizado</t>
    </r>
  </si>
  <si>
    <r>
      <rPr>
        <b/>
        <sz val="12"/>
        <color theme="1"/>
        <rFont val="Arial"/>
        <family val="2"/>
      </rPr>
      <t xml:space="preserve">2.- </t>
    </r>
    <r>
      <rPr>
        <sz val="12"/>
        <color theme="1"/>
        <rFont val="Arial"/>
        <family val="2"/>
      </rPr>
      <t>Cada entidad del sector público podrá emitir certificaciones presupuestarias anuales solamente en función de su presupuesto aprobado. La certificación presupuestaria anual implica un compromiso al espacio presupuestario disponible en el ejercicio fiscal vigente. Los compromisos generados pueden modificarse, liquidarse o anularse, de conformidad con la norma técnica exxpedida para el efecto.</t>
    </r>
  </si>
  <si>
    <r>
      <rPr>
        <b/>
        <sz val="12"/>
        <color theme="1"/>
        <rFont val="Arial"/>
        <family val="2"/>
      </rPr>
      <t>1.-</t>
    </r>
    <r>
      <rPr>
        <sz val="12"/>
        <color theme="1"/>
        <rFont val="Arial"/>
        <family val="2"/>
      </rPr>
      <t xml:space="preserve"> Los Gobiernos Autónomos Descentralizados, aplicarán una regla análoga respecto a sus unidades financieras y de planificación. Cada ejecutivo de los Gobiernos Autónomos Descentralizados, presentará semestralmente un informe sobre la ejecución presupuestaria a sus respectivos órganos legislativos</t>
    </r>
  </si>
  <si>
    <r>
      <rPr>
        <b/>
        <sz val="12"/>
        <color theme="1"/>
        <rFont val="Arial"/>
        <family val="2"/>
      </rPr>
      <t>2.-</t>
    </r>
    <r>
      <rPr>
        <sz val="12"/>
        <color theme="1"/>
        <rFont val="Arial"/>
        <family val="2"/>
      </rPr>
      <t xml:space="preserve"> Las disposiciones sobre el seguimiento y la evaluación financiera de la ejecución presupuestaria serán dictadas por el ente rector de las finanzas públicas y tendrán el carácter de obligatorio para las entidades y organismos que integran el sector público.</t>
    </r>
  </si>
  <si>
    <r>
      <rPr>
        <b/>
        <sz val="12"/>
        <color theme="1"/>
        <rFont val="Arial"/>
        <family val="2"/>
      </rPr>
      <t>2.-</t>
    </r>
    <r>
      <rPr>
        <sz val="12"/>
        <color theme="1"/>
        <rFont val="Arial"/>
        <family val="2"/>
      </rPr>
      <t xml:space="preserve"> Las obligaciones que se determinen como legalmente exigibles y que se encuentren pendientes de pago al 31 de diciembre del año correspondiente, deberán reflejarse en la contabilidad de las entidades como una cuenta por pagar, sin perjuicio de afectar al presupuesto con cargo al cual se crearon, y se tomarán en cuenta dentro de las transacciones de caja del año en que se paguen.</t>
    </r>
  </si>
  <si>
    <t>Comprende el conjunto de operaciones que realizan las instituciones para expresar y presentar a las autoridades y a la ciudadanía, la información financiera consolidada sobre la ejecución presupuestaria realizada en el transcurso de un ejercicio fiscal hasta la fecha de su clausura y liquidación, sustentada en las transacciones de caja y los Estados Financieros.</t>
  </si>
  <si>
    <r>
      <t>1.-</t>
    </r>
    <r>
      <rPr>
        <sz val="12"/>
        <color theme="1"/>
        <rFont val="Arial"/>
        <family val="2"/>
      </rPr>
      <t xml:space="preserve"> Se prohíbe contraer compromisos y obligaciones o efectuar movimientos presupuestarios con cargos a presupuestos de ejercicios clausurados.</t>
    </r>
  </si>
  <si>
    <t>CRONOGRAMA PARA EL CICLO PRESUPUESTARIO DE UN GOBIERNO SECCIONAL</t>
  </si>
  <si>
    <r>
      <rPr>
        <b/>
        <sz val="14"/>
        <color theme="1"/>
        <rFont val="Calibri"/>
        <family val="2"/>
        <scheme val="minor"/>
      </rPr>
      <t>TAREA 5:</t>
    </r>
    <r>
      <rPr>
        <sz val="14"/>
        <color theme="1"/>
        <rFont val="Calibri"/>
        <family val="2"/>
        <scheme val="minor"/>
      </rPr>
      <t xml:space="preserve"> Con la información de la normativa, proceda a estructurar el ciclo presupuestario que cumplen los Gobiernos Autónomos Descentralizados Municipales en Ecuador</t>
    </r>
  </si>
  <si>
    <t>(C+F)</t>
  </si>
  <si>
    <r>
      <rPr>
        <b/>
        <sz val="11"/>
        <color theme="1"/>
        <rFont val="Calibri"/>
        <family val="2"/>
        <scheme val="minor"/>
      </rPr>
      <t>Estimación de Ingresos y Gastos COOTAD</t>
    </r>
    <r>
      <rPr>
        <sz val="11"/>
        <color theme="1"/>
        <rFont val="Calibri"/>
        <family val="2"/>
        <scheme val="minor"/>
      </rPr>
      <t xml:space="preserve">:   Artículo 235.- Plazo de la estimación provisional.- Corresponderá a la dirección financiera o a quien haga sus veces, efectuar antes del 30 de julio, una estimación provisional de los ingresos para el próximo ejercicio financiero. Artículo 236.- Base.- La base para la estimación de los ingresos </t>
    </r>
    <r>
      <rPr>
        <b/>
        <sz val="11"/>
        <color theme="1"/>
        <rFont val="Calibri"/>
        <family val="2"/>
        <scheme val="minor"/>
      </rPr>
      <t>será la suma resultante del promedio de los incrementos de recaudación de los últimos tres años más la recaudación efectiva del año inmediato anterior</t>
    </r>
    <r>
      <rPr>
        <sz val="11"/>
        <color theme="1"/>
        <rFont val="Calibri"/>
        <family val="2"/>
        <scheme val="minor"/>
      </rPr>
      <t>. La base así obtenida podrá ser aumentada o disminuida según las perspectivas económicas y fiscales que se prevean para el ejercicio vigente y para el año en que va a regir el presupuesto, o de acuerdo a las nuevas disposiciones legales que modifiquen al rendimiento de la respectiva fuente de ingreso, o bien de conformidad a las mejoras introducidas en la administración tributaria.</t>
    </r>
  </si>
  <si>
    <r>
      <t xml:space="preserve">TAREA 6: </t>
    </r>
    <r>
      <rPr>
        <sz val="11"/>
        <color theme="1"/>
        <rFont val="Calibri"/>
        <family val="2"/>
        <scheme val="minor"/>
      </rPr>
      <t>Componente de Presupuesto – Programación Presupuestaria - Estimación de Ingresos - PRONÓSTICO DE INGRESOS DEL GOBIERNO AUTONOMO DESCENTRALIZADO MUNICIPAL XYZ PARA EL AÑO 2019</t>
    </r>
  </si>
  <si>
    <r>
      <t>TAREA 7:</t>
    </r>
    <r>
      <rPr>
        <sz val="11"/>
        <color theme="1"/>
        <rFont val="Mahoney"/>
      </rPr>
      <t xml:space="preserve"> Determine y analice los lmites de endeudamiento establecidos para los GADS</t>
    </r>
  </si>
  <si>
    <t>11.01.04</t>
  </si>
  <si>
    <t>Predios urbanos</t>
  </si>
  <si>
    <t>11.02.02</t>
  </si>
  <si>
    <t>11.02.06</t>
  </si>
  <si>
    <t>11.02.07</t>
  </si>
  <si>
    <t>11.03.11</t>
  </si>
  <si>
    <t>13.01.01</t>
  </si>
  <si>
    <t>13.01.03</t>
  </si>
  <si>
    <t>13.01.07</t>
  </si>
  <si>
    <t>13.01.12</t>
  </si>
  <si>
    <t>13.01.14</t>
  </si>
  <si>
    <t>13.01.15</t>
  </si>
  <si>
    <t>Recolección de Basura y Aseo Público</t>
  </si>
  <si>
    <t>13.01.16</t>
  </si>
  <si>
    <t>13.01.18</t>
  </si>
  <si>
    <t>13.01.20</t>
  </si>
  <si>
    <t>13.03.08</t>
  </si>
  <si>
    <t>13.03.11</t>
  </si>
  <si>
    <t>14.01.99</t>
  </si>
  <si>
    <t>14.03.03</t>
  </si>
  <si>
    <t>14.03.04</t>
  </si>
  <si>
    <t>17.02.01</t>
  </si>
  <si>
    <t>17.02.05</t>
  </si>
  <si>
    <t>18.04.07</t>
  </si>
  <si>
    <t>28.06.04</t>
  </si>
  <si>
    <t>19.04.01</t>
  </si>
  <si>
    <t>24.01.04</t>
  </si>
  <si>
    <t>28.01.04</t>
  </si>
  <si>
    <t>11.02.99</t>
  </si>
  <si>
    <t>Conexión y reconexión del servicio de alcantarillado y canalización</t>
  </si>
  <si>
    <t>Aportes y participaciones de capital e inversión a los GADS y regímenes especiales</t>
  </si>
  <si>
    <t>novedad encontrada</t>
  </si>
  <si>
    <t>Para cuadrar con los totales de la Tarea de la pagina 20 respecto del total de los ingresos hay que eliminar las siguientes cuentas en consideración que estas se encuentran a nivel de subgrupo; siendo lo correcto la sumatoria a nivle de item presupuestario.</t>
  </si>
  <si>
    <t xml:space="preserve">valor real de los ingresos a nivel de item presuuestario </t>
  </si>
  <si>
    <t xml:space="preserve">sumatoria de lo ingresos de la pagina 20 de la Tarea </t>
  </si>
  <si>
    <t>Suman Iguales………………………………….</t>
  </si>
  <si>
    <t>El limite no debe de superar el 200% entre el saldo total de la deuda</t>
  </si>
  <si>
    <t xml:space="preserve">TOTAL INGRESOS </t>
  </si>
  <si>
    <t>ESTADO DE SITUACION FINANCIERA GAD XYZ
AL 31 DE  DICIEMBRE DE 2017</t>
  </si>
  <si>
    <t>TOTAL GASTOS</t>
  </si>
  <si>
    <t>TOTAL INGRESOS</t>
  </si>
  <si>
    <t>SUPERAVIT/DEFICIT PRESUPUESTARIO</t>
  </si>
  <si>
    <t xml:space="preserve">SUPERAVIT/DEFICIT FINANCIAMIENTO </t>
  </si>
  <si>
    <t>Pasivo Circulante</t>
  </si>
  <si>
    <t xml:space="preserve">Amortización Deuda Pública </t>
  </si>
  <si>
    <t xml:space="preserve">Cuentas Pendientes por Cobrar </t>
  </si>
  <si>
    <t>Saldos Disponibles</t>
  </si>
  <si>
    <t>Financiamiento Público</t>
  </si>
  <si>
    <t>SUPERAVIT/DEFICIT INVERSION</t>
  </si>
  <si>
    <t>Transferencias y Donaciones de Capital</t>
  </si>
  <si>
    <t>Inversiones Financieras</t>
  </si>
  <si>
    <t>Activos de Larga Duración</t>
  </si>
  <si>
    <t>Transferencias y Donaciones de Inversión</t>
  </si>
  <si>
    <t>Otros Gastos de Inversión</t>
  </si>
  <si>
    <t>Obras Publicas</t>
  </si>
  <si>
    <t>Bienes y Servicios para Inversión</t>
  </si>
  <si>
    <t>Gastos en Personal para Inversión</t>
  </si>
  <si>
    <t>Otros Gastos de Producción</t>
  </si>
  <si>
    <t>Bienes y Servicios para Producción</t>
  </si>
  <si>
    <t>Gastos en Personal para Producción</t>
  </si>
  <si>
    <t>Recuperación de Inversiones</t>
  </si>
  <si>
    <t>Venta de Activos de Larga Duración</t>
  </si>
  <si>
    <t>SUPERAVIT/DEFICIT CORRIENTE</t>
  </si>
  <si>
    <t>Transferencias y Donaciones Corrientes</t>
  </si>
  <si>
    <t>Gastos Financieros</t>
  </si>
  <si>
    <t>Gastos en Personal</t>
  </si>
  <si>
    <t>Otros Ingresos</t>
  </si>
  <si>
    <t>Rentas de Inversiones y Multas</t>
  </si>
  <si>
    <t>Ventas de Bienes y Servicios</t>
  </si>
  <si>
    <t>Desviación</t>
  </si>
  <si>
    <t>Ejecución</t>
  </si>
  <si>
    <t>Presupuesto</t>
  </si>
  <si>
    <t>DENOMINACION</t>
  </si>
  <si>
    <t>CUENTAS</t>
  </si>
  <si>
    <t>De: 01 de enero de 2017 Hasta: 31 de diciembre de 2017</t>
  </si>
  <si>
    <t>GOBIERNO AUTÓNOMO DESCENTRALIZADO PROVINCIAL XYZ</t>
  </si>
  <si>
    <t>ESTADO DE EJECUCIÓN PRESUPUESTARIA</t>
  </si>
  <si>
    <t>limite %</t>
  </si>
  <si>
    <r>
      <t xml:space="preserve">NOTA: TOMAR PARA EL CÁLCULO DE LA DEUDA PÚBLICA LOS DATOS DEL ESTADO FINANCIERO DEL </t>
    </r>
    <r>
      <rPr>
        <b/>
        <u/>
        <sz val="10"/>
        <color theme="1"/>
        <rFont val="Calibri"/>
        <family val="2"/>
        <scheme val="minor"/>
      </rPr>
      <t>AÑO VIGENTE</t>
    </r>
    <r>
      <rPr>
        <b/>
        <sz val="10"/>
        <color theme="1"/>
        <rFont val="Calibri"/>
        <family val="2"/>
        <scheme val="minor"/>
      </rPr>
      <t xml:space="preserve"> Y DE LA EJECUCIÓN PRESUPUESTARIA LOS MISMOS DATOS TOMADOS PARA EL AÑO ANTERIOR. </t>
    </r>
  </si>
  <si>
    <t>Según el Estado Financiero y de Ejecución Presupuestaria, en el año anterior la entidad GADP XYZ, ha cumplido la normativa que estipula el Art. 125 del Código Orgánico de Planificación y Finanzas Públicas en el proceso de endeudamiento público.</t>
  </si>
  <si>
    <t>ANALISIS:</t>
  </si>
  <si>
    <t>25% DE LOS INGRESOS TOTALES ANUALES</t>
  </si>
  <si>
    <t>25% de los ingresos</t>
  </si>
  <si>
    <t>Es menor al 25% de los ingresos totales anuales</t>
  </si>
  <si>
    <t>Respuesta :</t>
  </si>
  <si>
    <r>
      <rPr>
        <b/>
        <sz val="11"/>
        <color theme="1"/>
        <rFont val="Calibri"/>
        <family val="2"/>
        <scheme val="minor"/>
      </rPr>
      <t>507580,92</t>
    </r>
    <r>
      <rPr>
        <sz val="11"/>
        <color theme="1"/>
        <rFont val="Calibri"/>
        <family val="2"/>
        <scheme val="minor"/>
      </rPr>
      <t xml:space="preserve"> </t>
    </r>
    <r>
      <rPr>
        <b/>
        <sz val="11"/>
        <color theme="1"/>
        <rFont val="Calibri"/>
        <family val="2"/>
        <scheme val="minor"/>
      </rPr>
      <t>+ 637145,69</t>
    </r>
    <r>
      <rPr>
        <sz val="11"/>
        <color theme="1"/>
        <rFont val="Calibri"/>
        <family val="2"/>
        <scheme val="minor"/>
      </rPr>
      <t xml:space="preserve"> = </t>
    </r>
    <r>
      <rPr>
        <b/>
        <sz val="14"/>
        <color rgb="FFFF0000"/>
        <rFont val="Calibri"/>
        <family val="2"/>
        <scheme val="minor"/>
      </rPr>
      <t>1144726,61</t>
    </r>
  </si>
  <si>
    <t>GASTOS FINANCIEROS</t>
  </si>
  <si>
    <t>AMORTIZACION DEUDA PUBLICA</t>
  </si>
  <si>
    <t>GASTOS FINANCIEROS + AMORTIZACION DEUDA PUBLICA =  SERVICIO TOTAL ANUAL  DE LA DEUDA</t>
  </si>
  <si>
    <t>CÁLCULO DE SEGUNDO LÍMITE DE ENDEUDAMIENTO  DEL AÑO ANTERIOR</t>
  </si>
  <si>
    <t>ES MENOR AL 200%</t>
  </si>
  <si>
    <t>Respuesta igual a:</t>
  </si>
  <si>
    <t>84013032,00-4071616,80</t>
  </si>
  <si>
    <t>DEUDA PÚBLICA</t>
  </si>
  <si>
    <t>INGRESOS TOTALES ANUALES - FINANCIAMIENTO PÚBLICO</t>
  </si>
  <si>
    <t>SALDO TOTAL DE LA DEUDA</t>
  </si>
  <si>
    <t>VALORES</t>
  </si>
  <si>
    <t>CÁLCULO DE % PRIMERA FORMULA  DEL LÍMITE DE ENDEUDAMIENTO DEL AÑO ANTERIOR</t>
  </si>
  <si>
    <r>
      <t xml:space="preserve">CÁLCULO DEL ENDEUDAMIENTO PÚBLICO PARA EL </t>
    </r>
    <r>
      <rPr>
        <b/>
        <u/>
        <sz val="14"/>
        <color theme="1"/>
        <rFont val="Calibri"/>
        <family val="2"/>
        <scheme val="minor"/>
      </rPr>
      <t>AÑO ANTERIOR</t>
    </r>
    <r>
      <rPr>
        <b/>
        <sz val="14"/>
        <color theme="1"/>
        <rFont val="Calibri"/>
        <family val="2"/>
        <scheme val="minor"/>
      </rPr>
      <t>, SEGÚN EL ESTADO DE EJECUCIÓN PRESUPUESTARIA Y ESTADO DE SITUACIÓN FINANCIERA DEL GOBIERNO AUTONOMO DESCENTRALIZADO XYZ</t>
    </r>
  </si>
  <si>
    <t>Art. 235 y 236 COOTAD</t>
  </si>
  <si>
    <t xml:space="preserve">BUSQUE EL LITERAL QUE CORRESPONDA </t>
  </si>
  <si>
    <t>LITERAL: A</t>
  </si>
  <si>
    <t>EMPRESA PRACTICUM 4 COMPLEXIVO ZAPATA Y ASOCIADOS CONSULTORES</t>
  </si>
  <si>
    <t>ROL DE PAGOS</t>
  </si>
  <si>
    <r>
      <rPr>
        <b/>
        <sz val="11"/>
        <color indexed="55"/>
        <rFont val="Calibri"/>
        <family val="2"/>
      </rPr>
      <t>Periódo de Pago</t>
    </r>
    <r>
      <rPr>
        <sz val="11"/>
        <color theme="1"/>
        <rFont val="Calibri"/>
        <family val="2"/>
        <scheme val="minor"/>
      </rPr>
      <t>: ABRIL 2018</t>
    </r>
  </si>
  <si>
    <t xml:space="preserve">No. </t>
  </si>
  <si>
    <t>Nombres y Apellidos</t>
  </si>
  <si>
    <t>Cedula</t>
  </si>
  <si>
    <t>Cargo</t>
  </si>
  <si>
    <t>Dias laborados</t>
  </si>
  <si>
    <t>DEDUCCIONES</t>
  </si>
  <si>
    <t>TOTAL DEDUCCIONES</t>
  </si>
  <si>
    <t>Neto a recibir</t>
  </si>
  <si>
    <t>Firmas</t>
  </si>
  <si>
    <t>Sueldo</t>
  </si>
  <si>
    <t xml:space="preserve">Bonificación </t>
  </si>
  <si>
    <t>Horas extras</t>
  </si>
  <si>
    <t>Fondos de reserva</t>
  </si>
  <si>
    <t>Decimocuarta Remuneración</t>
  </si>
  <si>
    <t xml:space="preserve">Decimotercera remuneración </t>
  </si>
  <si>
    <t>Aporte personal IESS (9,45%)</t>
  </si>
  <si>
    <t>IMPUESTO RENTA</t>
  </si>
  <si>
    <t>Comisariato</t>
  </si>
  <si>
    <t>CARLOS MARCELO ZAPATA CARPIO</t>
  </si>
  <si>
    <t>GERENTE</t>
  </si>
  <si>
    <t>DOLORES AURELIA FREIRE NAVARRO</t>
  </si>
  <si>
    <t xml:space="preserve">CONTADOR </t>
  </si>
  <si>
    <t>Suman ……………………...</t>
  </si>
  <si>
    <t>CONTADOR</t>
  </si>
  <si>
    <t>DIARIO GENERAL</t>
  </si>
  <si>
    <t>REGISTRO CONTABLE NOMINA DE ABRIL 2018</t>
  </si>
  <si>
    <t>PARCIAL</t>
  </si>
  <si>
    <t>DEBE</t>
  </si>
  <si>
    <t>Sueldos y Salarios</t>
  </si>
  <si>
    <t>Bonificaciones</t>
  </si>
  <si>
    <t>Decimo tercero</t>
  </si>
  <si>
    <t>Decimo Cuarto</t>
  </si>
  <si>
    <t>Aporte Indiviual IEES x pagar</t>
  </si>
  <si>
    <t>IR - Relac.Depend</t>
  </si>
  <si>
    <t>Bancos</t>
  </si>
  <si>
    <t>Pr. Pago sueldos y salarios mes de abril. OP. 141-CZ-001-2018</t>
  </si>
  <si>
    <t>Suman….</t>
  </si>
  <si>
    <t>PLANILLA DE BENEFICIOS ADICIONALES</t>
  </si>
  <si>
    <r>
      <rPr>
        <b/>
        <sz val="11"/>
        <color indexed="55"/>
        <rFont val="Calibri"/>
        <family val="2"/>
      </rPr>
      <t>Periódo de Pago:</t>
    </r>
    <r>
      <rPr>
        <sz val="11"/>
        <color indexed="55"/>
        <rFont val="Calibri"/>
        <family val="2"/>
      </rPr>
      <t xml:space="preserve"> ABRIL 2018</t>
    </r>
  </si>
  <si>
    <t>BASE IMPONIBLE</t>
  </si>
  <si>
    <t>OTROS BENEFICIOS</t>
  </si>
  <si>
    <t>TOTAL</t>
  </si>
  <si>
    <t>Apoarte patronal (12,15)</t>
  </si>
  <si>
    <t>Vacaciones</t>
  </si>
  <si>
    <t>REGISTRO CONTABLE PROVISIONES MES DE ABRIL 2018</t>
  </si>
  <si>
    <t>DATOS GENERALES DEL ROL DE PAGO Y PROVISIONES</t>
  </si>
  <si>
    <t>SBU AÑO 2018</t>
  </si>
  <si>
    <t>ANUAL</t>
  </si>
  <si>
    <t>MENSUAL</t>
  </si>
  <si>
    <t xml:space="preserve">TARJETA INDIVIDUAL DE PAGO </t>
  </si>
  <si>
    <t>NOMBRES</t>
  </si>
  <si>
    <t>CARLOS MARCELO</t>
  </si>
  <si>
    <t>Apoarte patronal (12,15) x pagar</t>
  </si>
  <si>
    <t>APELLIDOS</t>
  </si>
  <si>
    <t>ZAPATA CARPIO</t>
  </si>
  <si>
    <t>Fondos de reserva x pagar</t>
  </si>
  <si>
    <t>TIPO DE REGIMEN</t>
  </si>
  <si>
    <t>LOSEP</t>
  </si>
  <si>
    <t>Decimocuarta Remuneración x pagar</t>
  </si>
  <si>
    <t>DECIMO TERCERO</t>
  </si>
  <si>
    <t>NO ACUMULA</t>
  </si>
  <si>
    <t>Decimotercera remuneración x pagar</t>
  </si>
  <si>
    <t>DECIMO CUARTO</t>
  </si>
  <si>
    <t>Vacaciones x pagar</t>
  </si>
  <si>
    <t xml:space="preserve">FONDO DE RESERVA </t>
  </si>
  <si>
    <t>ACUMULA</t>
  </si>
  <si>
    <t>Pr. Planillas de beneficios adicionales mes de abril. OP. 141-CZ-001-2018</t>
  </si>
  <si>
    <t>AÑOS DE SERVICIO</t>
  </si>
  <si>
    <t>Más de tres</t>
  </si>
  <si>
    <t>PROYECCIÓN IR 2018</t>
  </si>
  <si>
    <t>No. Meses</t>
  </si>
  <si>
    <t>Proyección</t>
  </si>
  <si>
    <t>IR - 2018</t>
  </si>
  <si>
    <t>1.3 - GP 2018</t>
  </si>
  <si>
    <t>SUELDO BASICO:</t>
  </si>
  <si>
    <t>BONIFICACION RESPONSABILIDAD:</t>
  </si>
  <si>
    <t xml:space="preserve">IESS </t>
  </si>
  <si>
    <t>BASE IMPONIBLE PROYECTADA</t>
  </si>
  <si>
    <t xml:space="preserve">GASTO VIVIENDA </t>
  </si>
  <si>
    <t>GASTO EDUCACION</t>
  </si>
  <si>
    <t>GASTOS ALIMENTACION</t>
  </si>
  <si>
    <t>GASTOS VESTIMENTA</t>
  </si>
  <si>
    <t>GASTOS SALUD</t>
  </si>
  <si>
    <t>TOTAL GASTOS PERSONALES</t>
  </si>
  <si>
    <t>BASE IMPONIBLE GRAVADA</t>
  </si>
  <si>
    <t>( -) FRACCION BASICA</t>
  </si>
  <si>
    <t>EXCEDENTE</t>
  </si>
  <si>
    <t>PAGO MENSUAL IR (946 + 567,15)/12</t>
  </si>
  <si>
    <t>Observació: Los GP no pueden superar el 1,3 de la fracción basica gravada con tarifa cero y/o 50%  de los ingresos gravados.</t>
  </si>
  <si>
    <t>DOLORES AURELIA</t>
  </si>
  <si>
    <t>FREIRE NAVARRO</t>
  </si>
  <si>
    <t xml:space="preserve">CODIGO DE TRABAJO </t>
  </si>
  <si>
    <t>LITERAL: B</t>
  </si>
  <si>
    <t>DATOS PARA CALCULO PROPORCIONAL HORAS ABRIL 2018</t>
  </si>
  <si>
    <t>Dias mes</t>
  </si>
  <si>
    <t>Sueldo mensual</t>
  </si>
  <si>
    <t>Valor diario</t>
  </si>
  <si>
    <t>Valor por hora ordinaria</t>
  </si>
  <si>
    <t>Dias Trabajado mes abril 2018</t>
  </si>
  <si>
    <t>Total a pagar RMU Abril 2018</t>
  </si>
  <si>
    <t>ROL DE PAGOS - PROPORCIONAL HORAS TRABAJADAS</t>
  </si>
  <si>
    <t>PROPORCIONAL ABRIL</t>
  </si>
  <si>
    <t>LITERAL: C</t>
  </si>
  <si>
    <t>LLEGAMOS CIA LTDA</t>
  </si>
  <si>
    <t>LIBRO DIARIO</t>
  </si>
  <si>
    <t>AÑO 2017</t>
  </si>
  <si>
    <t>-</t>
  </si>
  <si>
    <t>IVA VENTAS</t>
  </si>
  <si>
    <t>RETENCION IVA  - Compras</t>
  </si>
  <si>
    <t>IVA COMPRAS</t>
  </si>
  <si>
    <t>IVA RETENIDO EN VENTAS</t>
  </si>
  <si>
    <t>BANCO DE LOJA</t>
  </si>
  <si>
    <t>Pr. Declaración y pago IVA Noviembre 2017</t>
  </si>
  <si>
    <t>RETENCION IMPUESTO A LA RENTA (1%)</t>
  </si>
  <si>
    <t>RETENCION IMPUESTO A LA RENTA (2%)</t>
  </si>
  <si>
    <t>RETENCION IMPUESTO A LA RENTA (10%)</t>
  </si>
  <si>
    <t>RETENCION IMPUESTO A LA RENTA (DEPENDENCIA)</t>
  </si>
  <si>
    <t>BANCOS</t>
  </si>
  <si>
    <t>P/r. Pago del anticipo de IR proveedores y nómina mes nov2017</t>
  </si>
  <si>
    <t>APORTE INDIVIDUAL IESS POR PAGAR</t>
  </si>
  <si>
    <t>APORTE PATRONAL POR PAGAR</t>
  </si>
  <si>
    <t>FONDOS DE RESERVA POR PAGAR</t>
  </si>
  <si>
    <t>P/r. Pago de aportes personles, patronales y FR nov 2017</t>
  </si>
  <si>
    <t>DECIMOTERCERO POR PAGAR</t>
  </si>
  <si>
    <t>DECIMOCUARTO POR PAGAR</t>
  </si>
  <si>
    <t>P/r. Pago del decimo tercero y cuarto sueldo empleados que acumularon</t>
  </si>
  <si>
    <t>SUMAN IGUALES………………………………………………………..</t>
  </si>
  <si>
    <t>AÑO 2018</t>
  </si>
  <si>
    <t>OTROS ASIENTOS CONTABLES A REGISTRAR</t>
  </si>
  <si>
    <t>P/r. Pago nómina mes de abril de 2018 mes completo</t>
  </si>
  <si>
    <t>P/r.Proviviones x pagar mes de abril 2018</t>
  </si>
  <si>
    <t>EQUIPO</t>
  </si>
  <si>
    <t>RETENCION IVA (30%)</t>
  </si>
  <si>
    <t>P/r. Compra EQUIPO, priorizo impuesto descontado l 1% del total de la compra</t>
  </si>
  <si>
    <t>GASTO DE TRANSPORTE</t>
  </si>
  <si>
    <t>RETENCION IVA (70%)</t>
  </si>
  <si>
    <t>P/r. Trasnporte del EQUIPO comprado el 10 a la oficinas admininstración</t>
  </si>
  <si>
    <t>GASTO DE INSTALACION</t>
  </si>
  <si>
    <t>RETENCION IVA 70%</t>
  </si>
  <si>
    <t>P/r. Instalación del EQUIPO.</t>
  </si>
  <si>
    <t>GASTO DE CAPACITACION</t>
  </si>
  <si>
    <t xml:space="preserve">P/r. Capactación al persona para manejo de EQUIPO: Retiene como profesional </t>
  </si>
  <si>
    <t xml:space="preserve">SUMAN IGUALES LOS DOS LIBROS DIARIOS </t>
  </si>
  <si>
    <r>
      <t xml:space="preserve">Literal "D". </t>
    </r>
    <r>
      <rPr>
        <sz val="10"/>
        <color indexed="55"/>
        <rFont val="Mahoney"/>
      </rPr>
      <t>Calcule el costo de producción de la Orden de producción #41. Previamente debe cargar los costos indirectos teniendo en cuenta como base de aplicación el</t>
    </r>
  </si>
  <si>
    <t>COSTO DE LA MATERIA PRIMA. Para el efecto debe calcular la tasa de asignación correspondiente. Para el cálculo de la tasa se tiene la siguiente información:</t>
  </si>
  <si>
    <t>COSTO DE MP CONSUMIDA</t>
  </si>
  <si>
    <t>TASA PREDETERMINADA =</t>
  </si>
  <si>
    <t>TOTAL DE CI PRESUPUESTADOS</t>
  </si>
  <si>
    <t>x 100</t>
  </si>
  <si>
    <t xml:space="preserve">COSTOS INDIRECTOS </t>
  </si>
  <si>
    <t>BASE DE APLICACIÓN PRESUPUESTADA</t>
  </si>
  <si>
    <t>COSTOS FIJOS</t>
  </si>
  <si>
    <t>COSTOS VARIABLES</t>
  </si>
  <si>
    <t>TP =</t>
  </si>
  <si>
    <t>X 100</t>
  </si>
  <si>
    <t>La orden de producción referida se presenta de la siguiente forma:</t>
  </si>
  <si>
    <t>TP=</t>
  </si>
  <si>
    <t>%</t>
  </si>
  <si>
    <t>COESA CÍA. LTDA.</t>
  </si>
  <si>
    <t>Hoja de costos</t>
  </si>
  <si>
    <t>N°41</t>
  </si>
  <si>
    <t>PRODUCTO: L</t>
  </si>
  <si>
    <t>CANTIDAD:</t>
  </si>
  <si>
    <t>CLIENTE: ENTIDAD PÚBLICA</t>
  </si>
  <si>
    <t>FECHA DE INICIO: 16-11-2018</t>
  </si>
  <si>
    <t>FECHA DE ENTREGA: 30-11-2018</t>
  </si>
  <si>
    <t>MATERIA PRIMA DIRECTA</t>
  </si>
  <si>
    <t>REQUISICIÓN #</t>
  </si>
  <si>
    <t>NOTA
DEVOLUCIÓN</t>
  </si>
  <si>
    <t>CLASE DE
MATERIAL</t>
  </si>
  <si>
    <t>UNIDAD DE
MEDIDA</t>
  </si>
  <si>
    <t>CANTIDAD</t>
  </si>
  <si>
    <t>COSTO
UNITARIO</t>
  </si>
  <si>
    <t>COSTO TOTAL</t>
  </si>
  <si>
    <t>A</t>
  </si>
  <si>
    <t>B</t>
  </si>
  <si>
    <t>C</t>
  </si>
  <si>
    <t>MANO DE OBRA DIRECTA</t>
  </si>
  <si>
    <t>COSTOS INDIRECTOS</t>
  </si>
  <si>
    <t>NOMBRE 
DE LOS OBREROS</t>
  </si>
  <si>
    <t># HORAS</t>
  </si>
  <si>
    <t>COSTO HORA</t>
  </si>
  <si>
    <t>BASE</t>
  </si>
  <si>
    <t>TASA</t>
  </si>
  <si>
    <t>Obrero 1</t>
  </si>
  <si>
    <t>Obrero 2</t>
  </si>
  <si>
    <t>Obrero 3</t>
  </si>
  <si>
    <t>RESUMEN:</t>
  </si>
  <si>
    <t>MATERIA PRIMA DIRECTA:</t>
  </si>
  <si>
    <t>MANO DE OBRA DIRECTA:</t>
  </si>
  <si>
    <t>COSTOS INDIRECTOS:</t>
  </si>
  <si>
    <t>COSTO TOTAL:</t>
  </si>
  <si>
    <t>COSTO UNITARIO:</t>
  </si>
  <si>
    <r>
      <t xml:space="preserve">Literal "E": </t>
    </r>
    <r>
      <rPr>
        <sz val="12"/>
        <color indexed="55"/>
        <rFont val="Mahoney"/>
      </rPr>
      <t>Con respecto a la producción anterior, registre:</t>
    </r>
  </si>
  <si>
    <t>Asiento contable por la asignación de costos indirectos a la producción y el ingreso del producto terminado al almacén para la entrega al cliente</t>
  </si>
  <si>
    <t>Asientos contables por la entrega del producto terminado al cliente quien nos entrega un cheque para cubrir el valor facturado COESA CÍA. LTDA. Es contribuyente no especial</t>
  </si>
  <si>
    <t>Los productos elaborados están gravados con IVA 12% y fueron vendidos o entregados por un valor de $15,000</t>
  </si>
  <si>
    <t>-----XX-----</t>
  </si>
  <si>
    <t>Inventario de productos en proceso</t>
  </si>
  <si>
    <t xml:space="preserve">   C. I. de fabricación aplicados</t>
  </si>
  <si>
    <t>P/r la aplicación de los costos indirectos a la producción</t>
  </si>
  <si>
    <t>Inventario de productos terminados</t>
  </si>
  <si>
    <t xml:space="preserve">   Inventario de productos en proceso</t>
  </si>
  <si>
    <t>P/r ingreso de productos terminados al almacén</t>
  </si>
  <si>
    <t xml:space="preserve">      Ventas</t>
  </si>
  <si>
    <t xml:space="preserve">      IVA  cobrado 12%</t>
  </si>
  <si>
    <t>P/r venta de producto terminado Sr. XX s/f002</t>
  </si>
  <si>
    <t>Costo de ventas</t>
  </si>
  <si>
    <t xml:space="preserve">   Inventario de productos terminados</t>
  </si>
  <si>
    <t>P/r el costo de ventas de la venta anterior</t>
  </si>
  <si>
    <t>F. Con la siguiente información calcule el costo total y unitario de producción aplicando la metodología ABC</t>
  </si>
  <si>
    <t>Productos que fabrica la empresa y costos directos del período</t>
  </si>
  <si>
    <t>Distribución de costos indirectos entre las actividades</t>
  </si>
  <si>
    <t>PRODUCTOS</t>
  </si>
  <si>
    <t>UNIDADES PRODUCIDAS</t>
  </si>
  <si>
    <t>MPD CONSUMIDA</t>
  </si>
  <si>
    <t>MOD UTILIZADA</t>
  </si>
  <si>
    <t>ACTIVIDAD</t>
  </si>
  <si>
    <t>Servicios básicos</t>
  </si>
  <si>
    <t>Depreciaciones</t>
  </si>
  <si>
    <t>Producto A</t>
  </si>
  <si>
    <t>% por</t>
  </si>
  <si>
    <t>Valor</t>
  </si>
  <si>
    <t>Monto</t>
  </si>
  <si>
    <t>Producto B</t>
  </si>
  <si>
    <t>Procesamiento</t>
  </si>
  <si>
    <t>Ventas</t>
  </si>
  <si>
    <t>Recursos y conductores de recurso</t>
  </si>
  <si>
    <t>Total</t>
  </si>
  <si>
    <t>RECURSOS (COSTOS INDIRECTOS)</t>
  </si>
  <si>
    <t>VALOR</t>
  </si>
  <si>
    <t>CONDUCTOR</t>
  </si>
  <si>
    <t>% de consumo</t>
  </si>
  <si>
    <t>Distribución de los costos de las actividad a los objetos del costo</t>
  </si>
  <si>
    <t>Monto de los activos</t>
  </si>
  <si>
    <t>OBJ. COSTO</t>
  </si>
  <si>
    <t># horas</t>
  </si>
  <si>
    <t>Cantidad de conductores de recursos requeridos por las actividades</t>
  </si>
  <si>
    <t>ACTIVIDADES</t>
  </si>
  <si>
    <t>SERVICIOS BÁSICOS</t>
  </si>
  <si>
    <t>DEPRECIACIONES</t>
  </si>
  <si>
    <t>Actividades y conductores de actividades</t>
  </si>
  <si>
    <t>CALCULO DEL COSTO TOTAL</t>
  </si>
  <si>
    <t>Número de horas</t>
  </si>
  <si>
    <t>MPD consumida</t>
  </si>
  <si>
    <t>Monto de ventas</t>
  </si>
  <si>
    <t>MOD utilizada</t>
  </si>
  <si>
    <t>CIF</t>
  </si>
  <si>
    <t>Cantidad de conductores de actividades requeridas por los objets del costo</t>
  </si>
  <si>
    <t>OBJETOS DE COSTO</t>
  </si>
  <si>
    <t>PROCESAMIENTO</t>
  </si>
  <si>
    <t>VENTAS</t>
  </si>
  <si>
    <t>1500 h</t>
  </si>
  <si>
    <t>CALCULO DEL COSTO UNITARIO</t>
  </si>
  <si>
    <t>1200h</t>
  </si>
  <si>
    <t>Costo Total</t>
  </si>
  <si>
    <t>Unidades Prod</t>
  </si>
  <si>
    <t>Costo Unitario</t>
  </si>
  <si>
    <r>
      <t>Literal G:</t>
    </r>
    <r>
      <rPr>
        <sz val="12"/>
        <color indexed="55"/>
        <rFont val="Mahoney"/>
      </rPr>
      <t xml:space="preserve"> Con base en la siguiente información calcule el punto de equilibrio en una entidad educativa. Con base en el resultado indique si actualmente está</t>
    </r>
  </si>
  <si>
    <t>teniendo utilidad o pérdida y por qué?</t>
  </si>
  <si>
    <t>La información es la siguiente:</t>
  </si>
  <si>
    <t>Actualmente la entidad cuenta con 600 estudiantes</t>
  </si>
  <si>
    <t>Cada estudiante paga una matricula de $50 y una pensión mensual de $110 durante 10 meses</t>
  </si>
  <si>
    <t>El costo variable por estudiante es de $900</t>
  </si>
  <si>
    <t>Los costos fijos de la entidad son de $125000</t>
  </si>
  <si>
    <t>DATOS:</t>
  </si>
  <si>
    <t xml:space="preserve">ESTUDIANTES </t>
  </si>
  <si>
    <t>P. E. =</t>
  </si>
  <si>
    <t>CF</t>
  </si>
  <si>
    <t>MATRICULA</t>
  </si>
  <si>
    <t>P-CV</t>
  </si>
  <si>
    <t>MENSUALIDAD</t>
  </si>
  <si>
    <t>COSTO VARIAB.</t>
  </si>
  <si>
    <t>PE =</t>
  </si>
  <si>
    <t>INGRESOS IND.</t>
  </si>
  <si>
    <t>Según los datos obtenidos en el punto de equilibrio la entidad educativa está obteniendo utilidad, puesto que el unto de equilibrio se ubica en 500</t>
  </si>
  <si>
    <t>es decir los 100 estudiantes más que tiene la entidad, representan utilidad.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</si>
</sst>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_(* \(#,##0.00\);_(* &quot;-&quot;??_);_(@_)"/>
    <numFmt numFmtId="164" formatCode="_ &quot;$&quot;* #,##0.00_ ;_ &quot;$&quot;* \-#,##0.00_ ;_ &quot;$&quot;* &quot;-&quot;??_ ;_ @_ "/>
    <numFmt numFmtId="165" formatCode="&quot;$&quot;#,##0.00"/>
    <numFmt numFmtId="166" formatCode="#,##0.00_ ;\-#,##0.00\ "/>
    <numFmt numFmtId="167" formatCode="&quot;$&quot;\ #,##0.00"/>
    <numFmt numFmtId="168" formatCode="_(* #,##0.00_);_(* \(#,##0.00\);_(* \-??_);_(@_)"/>
    <numFmt numFmtId="169" formatCode="_ * #,##0.00_ ;_ * \-#,##0.00_ ;_ * &quot;-&quot;??_ ;_ @_ "/>
    <numFmt numFmtId="170" formatCode="[$-F800]dddd\,\ mmmm\ dd\,\ yyyy"/>
    <numFmt numFmtId="171" formatCode="[$-300A]d&quot; de &quot;mmmm&quot; de &quot;yyyy;@"/>
    <numFmt numFmtId="172" formatCode="mm/dd/yyyy"/>
    <numFmt numFmtId="173" formatCode="[$$-409]#,##0.00"/>
  </numFmts>
  <fonts count="78">
    <font>
      <sz val="11"/>
      <color theme="1"/>
      <name val="Calibri"/>
      <family val="2"/>
      <scheme val="minor"/>
    </font>
    <font>
      <b/>
      <sz val="11"/>
      <color theme="1"/>
      <name val="Calibri"/>
      <family val="2"/>
      <scheme val="minor"/>
    </font>
    <font>
      <b/>
      <sz val="10"/>
      <color theme="1"/>
      <name val="Arial"/>
      <family val="2"/>
    </font>
    <font>
      <b/>
      <sz val="12"/>
      <color theme="1"/>
      <name val="Mahoney"/>
    </font>
    <font>
      <sz val="11"/>
      <color theme="1"/>
      <name val="Calibri"/>
      <family val="2"/>
      <scheme val="minor"/>
    </font>
    <font>
      <b/>
      <sz val="14"/>
      <color theme="0"/>
      <name val="Arial"/>
      <family val="2"/>
    </font>
    <font>
      <b/>
      <sz val="18"/>
      <color theme="0"/>
      <name val="Arial"/>
      <family val="2"/>
    </font>
    <font>
      <b/>
      <sz val="11"/>
      <name val="Calibri"/>
      <family val="2"/>
      <scheme val="minor"/>
    </font>
    <font>
      <sz val="11"/>
      <name val="Calibri"/>
      <family val="2"/>
      <scheme val="minor"/>
    </font>
    <font>
      <b/>
      <sz val="11"/>
      <color rgb="FF0033CC"/>
      <name val="Calibri"/>
      <family val="2"/>
      <scheme val="minor"/>
    </font>
    <font>
      <b/>
      <sz val="12"/>
      <color rgb="FF000000"/>
      <name val="Mahoney"/>
    </font>
    <font>
      <sz val="12"/>
      <color rgb="FF000000"/>
      <name val="Mahoney"/>
    </font>
    <font>
      <sz val="11"/>
      <color theme="1"/>
      <name val="Mahoney"/>
    </font>
    <font>
      <b/>
      <sz val="11"/>
      <color rgb="FF000000"/>
      <name val="Mahoney"/>
    </font>
    <font>
      <b/>
      <sz val="11"/>
      <color theme="1"/>
      <name val="Mahoney"/>
    </font>
    <font>
      <b/>
      <sz val="10"/>
      <color rgb="FF000000"/>
      <name val="Arial"/>
      <family val="2"/>
    </font>
    <font>
      <sz val="10"/>
      <color rgb="FF000000"/>
      <name val="Arial"/>
      <family val="2"/>
    </font>
    <font>
      <sz val="10"/>
      <color theme="1"/>
      <name val="Arial"/>
      <family val="2"/>
    </font>
    <font>
      <b/>
      <sz val="14"/>
      <color theme="1"/>
      <name val="Arial"/>
      <family val="2"/>
    </font>
    <font>
      <sz val="11"/>
      <color rgb="FFFF0000"/>
      <name val="Calibri"/>
      <family val="2"/>
      <scheme val="minor"/>
    </font>
    <font>
      <sz val="12"/>
      <color theme="1"/>
      <name val="Arial"/>
      <family val="2"/>
    </font>
    <font>
      <b/>
      <sz val="14"/>
      <color theme="1"/>
      <name val="Calibri"/>
      <family val="2"/>
      <scheme val="minor"/>
    </font>
    <font>
      <sz val="12"/>
      <name val="Arial"/>
      <family val="2"/>
    </font>
    <font>
      <b/>
      <sz val="12"/>
      <color theme="1"/>
      <name val="Arial"/>
      <family val="2"/>
    </font>
    <font>
      <b/>
      <sz val="12"/>
      <name val="Arial"/>
      <family val="2"/>
    </font>
    <font>
      <b/>
      <sz val="16"/>
      <color theme="1"/>
      <name val="Arial"/>
      <family val="2"/>
    </font>
    <font>
      <sz val="16"/>
      <color theme="1"/>
      <name val="Arial"/>
      <family val="2"/>
    </font>
    <font>
      <b/>
      <sz val="11"/>
      <name val="Mahoney"/>
    </font>
    <font>
      <sz val="12"/>
      <color theme="1"/>
      <name val="Mahoney"/>
    </font>
    <font>
      <b/>
      <u/>
      <sz val="11"/>
      <color theme="1"/>
      <name val="Calibri"/>
      <family val="2"/>
      <scheme val="minor"/>
    </font>
    <font>
      <sz val="8"/>
      <color theme="1"/>
      <name val="Calibri"/>
      <family val="2"/>
      <scheme val="minor"/>
    </font>
    <font>
      <b/>
      <sz val="9"/>
      <color theme="1"/>
      <name val="Calibri"/>
      <family val="2"/>
      <scheme val="minor"/>
    </font>
    <font>
      <sz val="11"/>
      <color theme="1"/>
      <name val="Arial"/>
      <family val="2"/>
    </font>
    <font>
      <sz val="14"/>
      <color theme="1"/>
      <name val="Calibri"/>
      <family val="2"/>
      <scheme val="minor"/>
    </font>
    <font>
      <sz val="10"/>
      <color rgb="FFFF0000"/>
      <name val="Arial"/>
      <family val="2"/>
    </font>
    <font>
      <b/>
      <sz val="10"/>
      <color rgb="FFFF0000"/>
      <name val="Arial"/>
      <family val="2"/>
    </font>
    <font>
      <b/>
      <sz val="10"/>
      <color theme="1"/>
      <name val="Calibri"/>
      <family val="2"/>
      <scheme val="minor"/>
    </font>
    <font>
      <b/>
      <u/>
      <sz val="10"/>
      <color theme="1"/>
      <name val="Calibri"/>
      <family val="2"/>
      <scheme val="minor"/>
    </font>
    <font>
      <b/>
      <sz val="14"/>
      <color theme="3" tint="0.39997558519241921"/>
      <name val="Calibri"/>
      <family val="2"/>
      <scheme val="minor"/>
    </font>
    <font>
      <b/>
      <sz val="10"/>
      <color rgb="FFFF0000"/>
      <name val="Calibri"/>
      <family val="2"/>
      <scheme val="minor"/>
    </font>
    <font>
      <b/>
      <sz val="11"/>
      <color rgb="FFFF0000"/>
      <name val="Calibri"/>
      <family val="2"/>
      <scheme val="minor"/>
    </font>
    <font>
      <b/>
      <sz val="11"/>
      <color theme="3" tint="0.39997558519241921"/>
      <name val="Calibri"/>
      <family val="2"/>
      <scheme val="minor"/>
    </font>
    <font>
      <b/>
      <sz val="14"/>
      <color rgb="FFFF0000"/>
      <name val="Calibri"/>
      <family val="2"/>
      <scheme val="minor"/>
    </font>
    <font>
      <b/>
      <sz val="12"/>
      <color rgb="FFFF0000"/>
      <name val="Calibri"/>
      <family val="2"/>
      <scheme val="minor"/>
    </font>
    <font>
      <b/>
      <u/>
      <sz val="14"/>
      <color theme="1"/>
      <name val="Calibri"/>
      <family val="2"/>
      <scheme val="minor"/>
    </font>
    <font>
      <b/>
      <sz val="8"/>
      <color indexed="81"/>
      <name val="Tahoma"/>
      <family val="2"/>
    </font>
    <font>
      <sz val="8"/>
      <color indexed="81"/>
      <name val="Tahoma"/>
      <family val="2"/>
    </font>
    <font>
      <b/>
      <sz val="11"/>
      <color theme="0"/>
      <name val="Calibri"/>
      <family val="2"/>
      <scheme val="minor"/>
    </font>
    <font>
      <sz val="11"/>
      <color theme="0"/>
      <name val="Calibri"/>
      <family val="2"/>
      <scheme val="minor"/>
    </font>
    <font>
      <sz val="11"/>
      <color rgb="FF000000"/>
      <name val="Calibri"/>
      <family val="2"/>
      <charset val="1"/>
    </font>
    <font>
      <b/>
      <sz val="11"/>
      <color rgb="FF000000"/>
      <name val="Calibri"/>
      <family val="2"/>
    </font>
    <font>
      <u/>
      <sz val="11"/>
      <color theme="10"/>
      <name val="Calibri"/>
      <family val="2"/>
      <charset val="1"/>
    </font>
    <font>
      <b/>
      <sz val="20"/>
      <color theme="0"/>
      <name val="Calibri"/>
      <family val="2"/>
    </font>
    <font>
      <b/>
      <sz val="16"/>
      <color rgb="FF000000"/>
      <name val="Calibri"/>
      <family val="2"/>
    </font>
    <font>
      <b/>
      <sz val="12"/>
      <color rgb="FF000000"/>
      <name val="Calibri"/>
      <family val="2"/>
      <charset val="1"/>
    </font>
    <font>
      <sz val="11"/>
      <color rgb="FF000000"/>
      <name val="Calibri"/>
      <family val="2"/>
    </font>
    <font>
      <b/>
      <sz val="11"/>
      <color indexed="55"/>
      <name val="Calibri"/>
      <family val="2"/>
    </font>
    <font>
      <b/>
      <sz val="11"/>
      <color rgb="FF00B050"/>
      <name val="Calibri"/>
      <family val="2"/>
      <charset val="1"/>
    </font>
    <font>
      <b/>
      <sz val="11"/>
      <color rgb="FF000000"/>
      <name val="Calibri"/>
      <family val="2"/>
      <charset val="1"/>
    </font>
    <font>
      <b/>
      <sz val="11"/>
      <color rgb="FF00B050"/>
      <name val="Calibri"/>
      <family val="2"/>
    </font>
    <font>
      <b/>
      <sz val="11"/>
      <color rgb="FFFFFF00"/>
      <name val="Calibri"/>
      <family val="2"/>
    </font>
    <font>
      <sz val="11"/>
      <color indexed="55"/>
      <name val="Calibri"/>
      <family val="2"/>
    </font>
    <font>
      <b/>
      <sz val="11"/>
      <color rgb="FF92D050"/>
      <name val="Calibri"/>
      <family val="2"/>
    </font>
    <font>
      <b/>
      <sz val="11"/>
      <color rgb="FF92D050"/>
      <name val="Calibri"/>
      <family val="2"/>
      <charset val="1"/>
    </font>
    <font>
      <b/>
      <sz val="14"/>
      <color rgb="FF00B050"/>
      <name val="Calibri"/>
      <family val="2"/>
    </font>
    <font>
      <b/>
      <sz val="16"/>
      <color theme="0"/>
      <name val="Calibri"/>
      <family val="2"/>
    </font>
    <font>
      <b/>
      <sz val="10"/>
      <name val="Calibri"/>
      <family val="2"/>
    </font>
    <font>
      <b/>
      <sz val="14"/>
      <color rgb="FF000000"/>
      <name val="Calibri"/>
      <family val="2"/>
    </font>
    <font>
      <b/>
      <sz val="14"/>
      <color rgb="FF000000"/>
      <name val="Calibri"/>
      <family val="2"/>
      <charset val="1"/>
    </font>
    <font>
      <b/>
      <sz val="10"/>
      <color theme="1"/>
      <name val="Mahoney"/>
    </font>
    <font>
      <sz val="10"/>
      <color indexed="55"/>
      <name val="Mahoney"/>
    </font>
    <font>
      <b/>
      <sz val="8"/>
      <color theme="1"/>
      <name val="Calibri"/>
      <family val="2"/>
      <scheme val="minor"/>
    </font>
    <font>
      <sz val="12"/>
      <color indexed="55"/>
      <name val="Mahoney"/>
    </font>
    <font>
      <b/>
      <sz val="8"/>
      <color theme="1"/>
      <name val="Arial"/>
      <family val="2"/>
    </font>
    <font>
      <sz val="12"/>
      <color theme="1"/>
      <name val="Arial Narrow"/>
      <family val="2"/>
    </font>
    <font>
      <sz val="12"/>
      <color theme="1"/>
      <name val="Calibri"/>
      <family val="2"/>
      <scheme val="minor"/>
    </font>
    <font>
      <sz val="9"/>
      <color theme="1"/>
      <name val="Calibri"/>
      <family val="2"/>
      <scheme val="minor"/>
    </font>
    <font>
      <b/>
      <sz val="9"/>
      <color theme="0"/>
      <name val="Calibri"/>
      <family val="2"/>
      <scheme val="minor"/>
    </font>
  </fonts>
  <fills count="22">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rgb="FF00B0F0"/>
        <bgColor indexed="64"/>
      </patternFill>
    </fill>
    <fill>
      <patternFill patternType="solid">
        <fgColor theme="0" tint="-0.249977111117893"/>
        <bgColor indexed="64"/>
      </patternFill>
    </fill>
    <fill>
      <patternFill patternType="solid">
        <fgColor rgb="FFFFC000"/>
        <bgColor indexed="64"/>
      </patternFill>
    </fill>
    <fill>
      <patternFill patternType="solid">
        <fgColor rgb="FF92D050"/>
        <bgColor indexed="64"/>
      </patternFill>
    </fill>
    <fill>
      <patternFill patternType="solid">
        <fgColor rgb="FF92D050"/>
        <bgColor rgb="FFFFFF00"/>
      </patternFill>
    </fill>
    <fill>
      <patternFill patternType="solid">
        <fgColor rgb="FF00B050"/>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4"/>
        <bgColor indexed="64"/>
      </patternFill>
    </fill>
    <fill>
      <patternFill patternType="solid">
        <fgColor theme="8" tint="-0.249977111117893"/>
        <bgColor indexed="64"/>
      </patternFill>
    </fill>
    <fill>
      <patternFill patternType="solid">
        <fgColor rgb="FFFF000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3" tint="0.39994506668294322"/>
        <bgColor indexed="64"/>
      </patternFill>
    </fill>
    <fill>
      <patternFill patternType="solid">
        <fgColor rgb="FFFFE285"/>
        <bgColor indexed="64"/>
      </patternFill>
    </fill>
  </fills>
  <borders count="7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style="thin">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theme="1"/>
      </left>
      <right style="thin">
        <color theme="1"/>
      </right>
      <top style="medium">
        <color theme="1"/>
      </top>
      <bottom style="medium">
        <color theme="1"/>
      </bottom>
      <diagonal/>
    </border>
    <border>
      <left style="medium">
        <color theme="1"/>
      </left>
      <right/>
      <top style="medium">
        <color theme="1"/>
      </top>
      <bottom style="medium">
        <color theme="1"/>
      </bottom>
      <diagonal/>
    </border>
    <border>
      <left/>
      <right style="thin">
        <color theme="1"/>
      </right>
      <top style="medium">
        <color theme="1"/>
      </top>
      <bottom style="medium">
        <color theme="1"/>
      </bottom>
      <diagonal/>
    </border>
    <border>
      <left style="thin">
        <color theme="1"/>
      </left>
      <right style="thin">
        <color theme="1"/>
      </right>
      <top style="medium">
        <color theme="1"/>
      </top>
      <bottom style="medium">
        <color theme="1"/>
      </bottom>
      <diagonal/>
    </border>
    <border>
      <left style="thin">
        <color theme="1"/>
      </left>
      <right style="medium">
        <color theme="1"/>
      </right>
      <top style="medium">
        <color theme="1"/>
      </top>
      <bottom style="medium">
        <color theme="1"/>
      </bottom>
      <diagonal/>
    </border>
    <border>
      <left style="medium">
        <color theme="1"/>
      </left>
      <right style="thin">
        <color theme="1"/>
      </right>
      <top style="medium">
        <color theme="1"/>
      </top>
      <bottom/>
      <diagonal/>
    </border>
    <border>
      <left style="medium">
        <color theme="1"/>
      </left>
      <right/>
      <top style="medium">
        <color theme="1"/>
      </top>
      <bottom/>
      <diagonal/>
    </border>
    <border>
      <left/>
      <right style="thin">
        <color theme="1"/>
      </right>
      <top style="medium">
        <color theme="1"/>
      </top>
      <bottom/>
      <diagonal/>
    </border>
    <border>
      <left style="thin">
        <color theme="1"/>
      </left>
      <right style="thin">
        <color theme="1"/>
      </right>
      <top style="medium">
        <color theme="1"/>
      </top>
      <bottom/>
      <diagonal/>
    </border>
    <border>
      <left style="thin">
        <color theme="1"/>
      </left>
      <right style="medium">
        <color theme="1"/>
      </right>
      <top style="medium">
        <color theme="1"/>
      </top>
      <bottom/>
      <diagonal/>
    </border>
    <border>
      <left style="medium">
        <color theme="1"/>
      </left>
      <right style="thin">
        <color theme="1"/>
      </right>
      <top/>
      <bottom/>
      <diagonal/>
    </border>
    <border>
      <left style="medium">
        <color theme="1"/>
      </left>
      <right/>
      <top/>
      <bottom/>
      <diagonal/>
    </border>
    <border>
      <left/>
      <right style="thin">
        <color theme="1"/>
      </right>
      <top/>
      <bottom/>
      <diagonal/>
    </border>
    <border>
      <left style="thin">
        <color theme="1"/>
      </left>
      <right style="thin">
        <color theme="1"/>
      </right>
      <top/>
      <bottom/>
      <diagonal/>
    </border>
    <border>
      <left style="thin">
        <color theme="1"/>
      </left>
      <right style="medium">
        <color theme="1"/>
      </right>
      <top/>
      <bottom/>
      <diagonal/>
    </border>
    <border>
      <left style="medium">
        <color theme="1"/>
      </left>
      <right style="medium">
        <color theme="1"/>
      </right>
      <top style="medium">
        <color theme="1"/>
      </top>
      <bottom style="medium">
        <color theme="1"/>
      </bottom>
      <diagonal/>
    </border>
    <border>
      <left/>
      <right/>
      <top style="medium">
        <color theme="1"/>
      </top>
      <bottom style="medium">
        <color theme="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s>
  <cellStyleXfs count="7">
    <xf numFmtId="0" fontId="0" fillId="0" borderId="0"/>
    <xf numFmtId="16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9" fillId="0" borderId="0"/>
    <xf numFmtId="0" fontId="51" fillId="0" borderId="0" applyNumberFormat="0" applyFill="0" applyBorder="0" applyAlignment="0" applyProtection="0"/>
    <xf numFmtId="168" fontId="49" fillId="0" borderId="0" applyBorder="0" applyProtection="0"/>
  </cellStyleXfs>
  <cellXfs count="699">
    <xf numFmtId="0" fontId="0" fillId="0" borderId="0" xfId="0"/>
    <xf numFmtId="0" fontId="0" fillId="0" borderId="0" xfId="0"/>
    <xf numFmtId="0" fontId="0" fillId="0" borderId="5" xfId="0" applyBorder="1"/>
    <xf numFmtId="0" fontId="0" fillId="0" borderId="5" xfId="0" applyBorder="1" applyAlignment="1">
      <alignment horizontal="center"/>
    </xf>
    <xf numFmtId="16" fontId="0" fillId="0" borderId="5" xfId="0" applyNumberFormat="1" applyBorder="1"/>
    <xf numFmtId="0" fontId="1" fillId="0" borderId="5" xfId="0" applyFont="1" applyBorder="1" applyAlignment="1">
      <alignment horizontal="right"/>
    </xf>
    <xf numFmtId="4" fontId="1" fillId="0" borderId="5" xfId="0" applyNumberFormat="1" applyFont="1" applyBorder="1"/>
    <xf numFmtId="4" fontId="0" fillId="0" borderId="5" xfId="0" applyNumberFormat="1" applyBorder="1"/>
    <xf numFmtId="0" fontId="0" fillId="0" borderId="5" xfId="0" applyFill="1" applyBorder="1"/>
    <xf numFmtId="0" fontId="0" fillId="0" borderId="5" xfId="0" applyBorder="1" applyAlignment="1">
      <alignment horizontal="left"/>
    </xf>
    <xf numFmtId="0" fontId="7" fillId="0" borderId="9" xfId="0" applyFont="1" applyBorder="1" applyAlignment="1">
      <alignment horizontal="left"/>
    </xf>
    <xf numFmtId="0" fontId="7" fillId="0" borderId="10" xfId="0" applyFont="1" applyBorder="1" applyAlignment="1">
      <alignment horizontal="left"/>
    </xf>
    <xf numFmtId="0" fontId="8" fillId="0" borderId="9" xfId="0" applyFont="1" applyBorder="1" applyAlignment="1">
      <alignment horizontal="left"/>
    </xf>
    <xf numFmtId="0" fontId="0" fillId="4" borderId="5" xfId="0" applyFill="1" applyBorder="1"/>
    <xf numFmtId="0" fontId="9" fillId="5" borderId="5" xfId="0" applyFont="1" applyFill="1" applyBorder="1" applyAlignment="1">
      <alignment horizontal="center"/>
    </xf>
    <xf numFmtId="16" fontId="0" fillId="4" borderId="5" xfId="0" applyNumberFormat="1" applyFill="1" applyBorder="1"/>
    <xf numFmtId="0" fontId="0" fillId="4" borderId="5" xfId="0" applyFill="1" applyBorder="1" applyAlignment="1">
      <alignment horizontal="center"/>
    </xf>
    <xf numFmtId="0" fontId="7" fillId="4" borderId="9" xfId="0" applyFont="1" applyFill="1" applyBorder="1" applyAlignment="1">
      <alignment horizontal="left"/>
    </xf>
    <xf numFmtId="3" fontId="0" fillId="0" borderId="5" xfId="0" applyNumberFormat="1" applyBorder="1" applyAlignment="1">
      <alignment horizontal="left"/>
    </xf>
    <xf numFmtId="0" fontId="0" fillId="0" borderId="5" xfId="0" applyBorder="1" applyAlignment="1">
      <alignment horizontal="center"/>
    </xf>
    <xf numFmtId="0" fontId="9" fillId="5" borderId="5" xfId="0" applyFont="1" applyFill="1" applyBorder="1" applyAlignment="1">
      <alignment horizontal="center"/>
    </xf>
    <xf numFmtId="0" fontId="10" fillId="0" borderId="0" xfId="0" applyFont="1"/>
    <xf numFmtId="0" fontId="11" fillId="0" borderId="0" xfId="0" applyFont="1"/>
    <xf numFmtId="0" fontId="12" fillId="0" borderId="0" xfId="0" applyFont="1"/>
    <xf numFmtId="0" fontId="13" fillId="7" borderId="0" xfId="0" applyFont="1" applyFill="1"/>
    <xf numFmtId="0" fontId="3" fillId="0" borderId="0" xfId="0" applyFont="1"/>
    <xf numFmtId="0" fontId="0" fillId="0" borderId="5" xfId="0" applyBorder="1" applyAlignment="1">
      <alignment horizontal="center"/>
    </xf>
    <xf numFmtId="0" fontId="0" fillId="0" borderId="14" xfId="0" applyBorder="1"/>
    <xf numFmtId="4" fontId="0" fillId="0" borderId="10" xfId="0" applyNumberFormat="1" applyBorder="1"/>
    <xf numFmtId="0" fontId="0" fillId="0" borderId="5" xfId="0" applyBorder="1" applyAlignment="1">
      <alignment wrapText="1"/>
    </xf>
    <xf numFmtId="0" fontId="0" fillId="0" borderId="5" xfId="0" applyFont="1" applyBorder="1"/>
    <xf numFmtId="0" fontId="0" fillId="0" borderId="12" xfId="0" applyFont="1" applyFill="1" applyBorder="1" applyAlignment="1"/>
    <xf numFmtId="0" fontId="0" fillId="0" borderId="13" xfId="0" applyFont="1" applyFill="1" applyBorder="1" applyAlignment="1"/>
    <xf numFmtId="0" fontId="0" fillId="0" borderId="13" xfId="0" applyFont="1" applyFill="1" applyBorder="1" applyAlignment="1">
      <alignment wrapText="1"/>
    </xf>
    <xf numFmtId="0" fontId="0" fillId="0" borderId="10" xfId="0" applyFont="1" applyFill="1" applyBorder="1" applyAlignment="1"/>
    <xf numFmtId="4" fontId="0" fillId="0" borderId="5" xfId="0" applyNumberFormat="1" applyBorder="1" applyAlignment="1">
      <alignment horizontal="center"/>
    </xf>
    <xf numFmtId="0" fontId="17" fillId="0" borderId="5" xfId="0" applyFont="1" applyBorder="1"/>
    <xf numFmtId="164" fontId="16" fillId="0" borderId="5" xfId="1" applyFont="1" applyBorder="1" applyAlignment="1" applyProtection="1"/>
    <xf numFmtId="0" fontId="17" fillId="0" borderId="5" xfId="0" applyFont="1" applyBorder="1" applyAlignment="1">
      <alignment horizontal="left"/>
    </xf>
    <xf numFmtId="0" fontId="17" fillId="0" borderId="0" xfId="0" applyFont="1"/>
    <xf numFmtId="164" fontId="16" fillId="0" borderId="0" xfId="1" applyFont="1" applyBorder="1" applyAlignment="1" applyProtection="1"/>
    <xf numFmtId="0" fontId="2" fillId="0" borderId="5" xfId="0" applyFont="1" applyBorder="1" applyAlignment="1">
      <alignment horizontal="center" wrapText="1"/>
    </xf>
    <xf numFmtId="0" fontId="2" fillId="0" borderId="5" xfId="0" applyFont="1" applyBorder="1" applyAlignment="1">
      <alignment horizontal="center" vertical="center" wrapText="1"/>
    </xf>
    <xf numFmtId="166" fontId="16" fillId="0" borderId="5" xfId="1" applyNumberFormat="1" applyFont="1" applyBorder="1" applyAlignment="1" applyProtection="1"/>
    <xf numFmtId="164" fontId="15" fillId="0" borderId="5" xfId="1" applyFont="1" applyBorder="1" applyAlignment="1" applyProtection="1"/>
    <xf numFmtId="164" fontId="0" fillId="0" borderId="0" xfId="0" applyNumberFormat="1"/>
    <xf numFmtId="164" fontId="0" fillId="2" borderId="0" xfId="0" applyNumberFormat="1" applyFill="1"/>
    <xf numFmtId="164" fontId="1" fillId="2" borderId="0" xfId="0" applyNumberFormat="1" applyFont="1" applyFill="1"/>
    <xf numFmtId="0" fontId="0" fillId="0" borderId="1" xfId="0" applyBorder="1" applyAlignment="1">
      <alignment horizontal="center"/>
    </xf>
    <xf numFmtId="0" fontId="0" fillId="0" borderId="2" xfId="0" applyBorder="1"/>
    <xf numFmtId="0" fontId="0" fillId="0" borderId="4" xfId="0" applyBorder="1" applyAlignment="1">
      <alignment horizontal="center"/>
    </xf>
    <xf numFmtId="0" fontId="0" fillId="0" borderId="7" xfId="0" applyBorder="1" applyAlignment="1">
      <alignment horizontal="center"/>
    </xf>
    <xf numFmtId="165" fontId="0" fillId="0" borderId="2" xfId="0" applyNumberFormat="1" applyBorder="1"/>
    <xf numFmtId="165" fontId="0" fillId="0" borderId="5" xfId="0" applyNumberFormat="1" applyBorder="1"/>
    <xf numFmtId="0" fontId="1" fillId="6" borderId="1"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6" xfId="0" applyFont="1" applyFill="1" applyBorder="1" applyAlignment="1">
      <alignment horizontal="center" vertical="center"/>
    </xf>
    <xf numFmtId="0" fontId="21" fillId="0" borderId="0" xfId="0" applyFont="1" applyFill="1" applyAlignment="1">
      <alignment vertical="center" wrapText="1"/>
    </xf>
    <xf numFmtId="0" fontId="0" fillId="0" borderId="0" xfId="0" applyFill="1"/>
    <xf numFmtId="0" fontId="0" fillId="0" borderId="5" xfId="0" applyFill="1" applyBorder="1" applyAlignment="1">
      <alignment horizontal="center"/>
    </xf>
    <xf numFmtId="0" fontId="24" fillId="0" borderId="5" xfId="0" applyFont="1" applyFill="1" applyBorder="1" applyAlignment="1">
      <alignment horizontal="center"/>
    </xf>
    <xf numFmtId="0" fontId="20" fillId="0" borderId="16" xfId="0" applyFont="1" applyFill="1" applyBorder="1" applyAlignment="1">
      <alignment horizontal="left" wrapText="1"/>
    </xf>
    <xf numFmtId="0" fontId="20" fillId="0" borderId="5" xfId="0" applyFont="1" applyFill="1" applyBorder="1" applyAlignment="1">
      <alignment horizontal="center" wrapText="1"/>
    </xf>
    <xf numFmtId="0" fontId="0" fillId="0" borderId="5" xfId="0" applyFill="1" applyBorder="1" applyAlignment="1"/>
    <xf numFmtId="0" fontId="22" fillId="0" borderId="5" xfId="0" applyFont="1" applyFill="1" applyBorder="1" applyAlignment="1">
      <alignment horizontal="left"/>
    </xf>
    <xf numFmtId="0" fontId="22" fillId="0" borderId="5" xfId="0" applyFont="1" applyFill="1" applyBorder="1" applyAlignment="1">
      <alignment wrapText="1"/>
    </xf>
    <xf numFmtId="0" fontId="20" fillId="0" borderId="5" xfId="0" applyFont="1" applyFill="1" applyBorder="1"/>
    <xf numFmtId="0" fontId="20" fillId="0" borderId="5" xfId="0" applyFont="1" applyFill="1" applyBorder="1" applyAlignment="1">
      <alignment horizontal="left"/>
    </xf>
    <xf numFmtId="0" fontId="24" fillId="0" borderId="5" xfId="0" applyFont="1" applyFill="1" applyBorder="1" applyAlignment="1">
      <alignment horizontal="center" wrapText="1"/>
    </xf>
    <xf numFmtId="0" fontId="22" fillId="0" borderId="5" xfId="0" applyFont="1" applyFill="1" applyBorder="1"/>
    <xf numFmtId="0" fontId="20" fillId="0" borderId="0" xfId="0" applyFont="1" applyFill="1"/>
    <xf numFmtId="0" fontId="0" fillId="0" borderId="0" xfId="0" applyFont="1" applyFill="1"/>
    <xf numFmtId="0" fontId="1" fillId="8" borderId="5" xfId="0" applyFont="1" applyFill="1" applyBorder="1" applyAlignment="1">
      <alignment horizontal="center" vertical="center" wrapText="1"/>
    </xf>
    <xf numFmtId="0" fontId="23" fillId="8" borderId="5" xfId="0" applyFont="1" applyFill="1" applyBorder="1" applyAlignment="1">
      <alignment horizontal="center" vertical="center" wrapText="1"/>
    </xf>
    <xf numFmtId="0" fontId="0" fillId="0" borderId="0" xfId="0" applyFill="1" applyAlignment="1">
      <alignment horizontal="center"/>
    </xf>
    <xf numFmtId="0" fontId="20" fillId="0" borderId="5" xfId="0" applyFont="1" applyFill="1" applyBorder="1" applyAlignment="1">
      <alignment horizontal="center"/>
    </xf>
    <xf numFmtId="0" fontId="20" fillId="0" borderId="5" xfId="0" applyFont="1" applyFill="1" applyBorder="1" applyAlignment="1">
      <alignment horizontal="left" vertical="center"/>
    </xf>
    <xf numFmtId="0" fontId="22" fillId="0" borderId="5" xfId="0" applyFont="1" applyFill="1" applyBorder="1" applyAlignment="1">
      <alignment horizontal="left" wrapText="1"/>
    </xf>
    <xf numFmtId="0" fontId="19" fillId="0" borderId="0" xfId="0" applyFont="1"/>
    <xf numFmtId="4" fontId="0" fillId="0" borderId="9" xfId="0" applyNumberFormat="1" applyBorder="1"/>
    <xf numFmtId="0" fontId="0" fillId="0" borderId="9" xfId="0" applyFont="1" applyBorder="1" applyAlignment="1"/>
    <xf numFmtId="0" fontId="0" fillId="0" borderId="10" xfId="0" applyFont="1" applyBorder="1" applyAlignment="1"/>
    <xf numFmtId="0" fontId="0" fillId="0" borderId="14" xfId="0" applyFont="1" applyBorder="1" applyAlignment="1">
      <alignment horizontal="center"/>
    </xf>
    <xf numFmtId="0" fontId="0" fillId="0" borderId="10" xfId="0" applyFont="1" applyBorder="1" applyAlignment="1">
      <alignment horizontal="center"/>
    </xf>
    <xf numFmtId="0" fontId="8" fillId="0" borderId="14" xfId="0" applyFont="1" applyBorder="1" applyAlignment="1">
      <alignment horizontal="center"/>
    </xf>
    <xf numFmtId="0" fontId="8" fillId="0" borderId="10" xfId="0" applyFont="1" applyBorder="1" applyAlignment="1">
      <alignment horizontal="center"/>
    </xf>
    <xf numFmtId="0" fontId="0" fillId="0" borderId="5" xfId="0" applyFont="1" applyBorder="1" applyAlignment="1">
      <alignment horizontal="center"/>
    </xf>
    <xf numFmtId="0" fontId="0" fillId="0" borderId="5" xfId="0" applyFont="1" applyBorder="1" applyAlignment="1"/>
    <xf numFmtId="0" fontId="8" fillId="4" borderId="10" xfId="0" applyFont="1" applyFill="1" applyBorder="1" applyAlignment="1">
      <alignment horizontal="center"/>
    </xf>
    <xf numFmtId="0" fontId="12" fillId="0" borderId="0" xfId="0" applyFont="1" applyFill="1"/>
    <xf numFmtId="0" fontId="19" fillId="0" borderId="0" xfId="0" applyFont="1" applyFill="1"/>
    <xf numFmtId="0" fontId="29" fillId="0" borderId="0" xfId="0" applyFont="1"/>
    <xf numFmtId="0" fontId="0" fillId="0" borderId="0" xfId="0" applyAlignment="1">
      <alignment horizontal="center"/>
    </xf>
    <xf numFmtId="0" fontId="1" fillId="0" borderId="5" xfId="0" applyFont="1" applyBorder="1"/>
    <xf numFmtId="0" fontId="30" fillId="0" borderId="5" xfId="0" applyFont="1" applyBorder="1"/>
    <xf numFmtId="0" fontId="1" fillId="0" borderId="5" xfId="0" applyFont="1" applyBorder="1" applyAlignment="1">
      <alignment horizontal="center"/>
    </xf>
    <xf numFmtId="0" fontId="31" fillId="2" borderId="5" xfId="0" applyFont="1" applyFill="1" applyBorder="1"/>
    <xf numFmtId="2" fontId="30" fillId="0" borderId="5" xfId="0" applyNumberFormat="1" applyFont="1" applyBorder="1" applyAlignment="1">
      <alignment vertical="top" wrapText="1"/>
    </xf>
    <xf numFmtId="0" fontId="31" fillId="2" borderId="5" xfId="0" applyFont="1" applyFill="1" applyBorder="1" applyAlignment="1">
      <alignment vertical="top" wrapText="1"/>
    </xf>
    <xf numFmtId="0" fontId="0" fillId="0" borderId="5" xfId="0" applyBorder="1" applyAlignment="1">
      <alignment horizontal="center"/>
    </xf>
    <xf numFmtId="0" fontId="1" fillId="6" borderId="5" xfId="0" applyFont="1" applyFill="1" applyBorder="1" applyAlignment="1">
      <alignment horizontal="center" vertical="center"/>
    </xf>
    <xf numFmtId="0" fontId="1" fillId="0" borderId="10" xfId="0" applyFont="1" applyBorder="1" applyAlignment="1">
      <alignment horizontal="center"/>
    </xf>
    <xf numFmtId="0" fontId="1" fillId="0" borderId="5" xfId="0" applyFont="1" applyBorder="1" applyAlignment="1">
      <alignment horizontal="center"/>
    </xf>
    <xf numFmtId="0" fontId="0" fillId="0" borderId="0" xfId="0" applyAlignment="1"/>
    <xf numFmtId="0" fontId="20" fillId="0" borderId="5" xfId="0" applyFont="1" applyBorder="1" applyAlignment="1">
      <alignment vertical="center" wrapText="1"/>
    </xf>
    <xf numFmtId="0" fontId="20" fillId="0" borderId="0" xfId="0" applyFont="1" applyAlignment="1">
      <alignment horizontal="center"/>
    </xf>
    <xf numFmtId="0" fontId="20" fillId="0" borderId="0" xfId="0" applyFont="1"/>
    <xf numFmtId="0" fontId="20" fillId="0" borderId="5" xfId="0" applyFont="1" applyBorder="1"/>
    <xf numFmtId="2" fontId="20" fillId="0" borderId="5" xfId="0" applyNumberFormat="1" applyFont="1" applyBorder="1" applyAlignment="1">
      <alignment vertical="top" wrapText="1"/>
    </xf>
    <xf numFmtId="0" fontId="23" fillId="0" borderId="5" xfId="0" applyFont="1" applyBorder="1" applyAlignment="1">
      <alignment horizontal="center"/>
    </xf>
    <xf numFmtId="0" fontId="20" fillId="0" borderId="15"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16" xfId="0" applyFont="1" applyBorder="1" applyAlignment="1">
      <alignment horizontal="center" vertical="center" wrapText="1"/>
    </xf>
    <xf numFmtId="0" fontId="23" fillId="0" borderId="10" xfId="0" applyFont="1" applyBorder="1" applyAlignment="1">
      <alignment horizontal="center"/>
    </xf>
    <xf numFmtId="0" fontId="20" fillId="0" borderId="5" xfId="0" applyFont="1" applyBorder="1" applyAlignment="1">
      <alignment horizontal="center"/>
    </xf>
    <xf numFmtId="0" fontId="33" fillId="0" borderId="0" xfId="0" applyFont="1"/>
    <xf numFmtId="167" fontId="0" fillId="0" borderId="0" xfId="0" applyNumberFormat="1"/>
    <xf numFmtId="10" fontId="0" fillId="0" borderId="0" xfId="3" applyNumberFormat="1" applyFont="1"/>
    <xf numFmtId="0" fontId="1" fillId="6" borderId="15" xfId="0" applyFont="1" applyFill="1" applyBorder="1" applyAlignment="1">
      <alignment horizontal="center" vertical="center"/>
    </xf>
    <xf numFmtId="10" fontId="0" fillId="0" borderId="5" xfId="3" applyNumberFormat="1" applyFont="1" applyBorder="1"/>
    <xf numFmtId="0" fontId="1" fillId="6" borderId="18" xfId="0" applyFont="1" applyFill="1" applyBorder="1" applyAlignment="1">
      <alignment horizontal="center" vertical="center"/>
    </xf>
    <xf numFmtId="0" fontId="1" fillId="6" borderId="19" xfId="0" applyFont="1" applyFill="1" applyBorder="1" applyAlignment="1">
      <alignment horizontal="center" vertical="center"/>
    </xf>
    <xf numFmtId="0" fontId="0" fillId="0" borderId="19" xfId="0" applyBorder="1" applyAlignment="1">
      <alignment horizontal="left"/>
    </xf>
    <xf numFmtId="0" fontId="0" fillId="0" borderId="10" xfId="0" applyBorder="1" applyAlignment="1">
      <alignment horizontal="left"/>
    </xf>
    <xf numFmtId="0" fontId="0" fillId="0" borderId="20" xfId="0" applyBorder="1" applyAlignment="1">
      <alignment horizontal="left"/>
    </xf>
    <xf numFmtId="43" fontId="0" fillId="0" borderId="5" xfId="2" applyFont="1" applyBorder="1"/>
    <xf numFmtId="43" fontId="0" fillId="0" borderId="5" xfId="0" applyNumberFormat="1" applyBorder="1"/>
    <xf numFmtId="167" fontId="0" fillId="0" borderId="5" xfId="0" applyNumberFormat="1" applyBorder="1"/>
    <xf numFmtId="167" fontId="1" fillId="0" borderId="5" xfId="0" applyNumberFormat="1" applyFont="1" applyBorder="1"/>
    <xf numFmtId="0" fontId="0" fillId="0" borderId="15" xfId="0" applyBorder="1"/>
    <xf numFmtId="165" fontId="0" fillId="0" borderId="15" xfId="0" applyNumberFormat="1" applyBorder="1"/>
    <xf numFmtId="0" fontId="1" fillId="0" borderId="2" xfId="0" applyFont="1" applyFill="1" applyBorder="1" applyAlignment="1">
      <alignment horizontal="right"/>
    </xf>
    <xf numFmtId="165" fontId="1" fillId="0" borderId="2" xfId="0" applyNumberFormat="1" applyFont="1" applyBorder="1"/>
    <xf numFmtId="0" fontId="1" fillId="0" borderId="25" xfId="0" applyFont="1" applyBorder="1" applyAlignment="1">
      <alignment horizontal="left" vertical="center" wrapText="1"/>
    </xf>
    <xf numFmtId="0" fontId="0" fillId="0" borderId="10" xfId="0" applyBorder="1" applyAlignment="1">
      <alignment wrapText="1"/>
    </xf>
    <xf numFmtId="0" fontId="1" fillId="0" borderId="10" xfId="0" applyFont="1" applyBorder="1"/>
    <xf numFmtId="0" fontId="1" fillId="0" borderId="10" xfId="0" applyFont="1" applyBorder="1" applyAlignment="1">
      <alignment horizontal="center" vertical="center" wrapText="1"/>
    </xf>
    <xf numFmtId="165" fontId="1" fillId="0" borderId="16" xfId="0" applyNumberFormat="1" applyFont="1" applyBorder="1"/>
    <xf numFmtId="0" fontId="0" fillId="0" borderId="0" xfId="0" applyAlignment="1">
      <alignment horizontal="left" vertical="center" wrapText="1"/>
    </xf>
    <xf numFmtId="43" fontId="17" fillId="0" borderId="5" xfId="2" applyFont="1" applyBorder="1"/>
    <xf numFmtId="0" fontId="2" fillId="0" borderId="5" xfId="0" applyFont="1" applyBorder="1"/>
    <xf numFmtId="0" fontId="0" fillId="0" borderId="5" xfId="0" applyFont="1" applyBorder="1" applyAlignment="1">
      <alignment vertical="center" wrapText="1"/>
    </xf>
    <xf numFmtId="10" fontId="2" fillId="0" borderId="5" xfId="3" applyNumberFormat="1" applyFont="1" applyBorder="1"/>
    <xf numFmtId="10" fontId="35" fillId="0" borderId="5" xfId="3" applyNumberFormat="1" applyFont="1" applyBorder="1"/>
    <xf numFmtId="0" fontId="35" fillId="0" borderId="5" xfId="0" applyFont="1" applyBorder="1" applyAlignment="1">
      <alignment horizontal="center"/>
    </xf>
    <xf numFmtId="4" fontId="0" fillId="2" borderId="5" xfId="0" applyNumberFormat="1" applyFill="1" applyBorder="1"/>
    <xf numFmtId="0" fontId="0" fillId="2" borderId="5" xfId="0" applyFill="1" applyBorder="1"/>
    <xf numFmtId="0" fontId="17" fillId="0" borderId="0" xfId="0" applyFont="1" applyBorder="1"/>
    <xf numFmtId="4" fontId="0" fillId="10" borderId="5" xfId="0" applyNumberFormat="1" applyFill="1" applyBorder="1"/>
    <xf numFmtId="164" fontId="34" fillId="11" borderId="5" xfId="1" applyFont="1" applyFill="1" applyBorder="1" applyAlignment="1" applyProtection="1"/>
    <xf numFmtId="164" fontId="16" fillId="10" borderId="5" xfId="1" applyFont="1" applyFill="1" applyBorder="1" applyAlignment="1" applyProtection="1"/>
    <xf numFmtId="4" fontId="0" fillId="9" borderId="5" xfId="0" applyNumberFormat="1" applyFill="1" applyBorder="1"/>
    <xf numFmtId="4" fontId="0" fillId="0" borderId="5" xfId="0" applyNumberFormat="1" applyFill="1" applyBorder="1"/>
    <xf numFmtId="4" fontId="0" fillId="0" borderId="0" xfId="0" applyNumberFormat="1"/>
    <xf numFmtId="0" fontId="0" fillId="0" borderId="28" xfId="0" applyBorder="1"/>
    <xf numFmtId="0" fontId="0" fillId="0" borderId="29" xfId="0" applyBorder="1"/>
    <xf numFmtId="0" fontId="0" fillId="0" borderId="30" xfId="0" applyBorder="1"/>
    <xf numFmtId="0" fontId="0" fillId="0" borderId="31" xfId="0" applyBorder="1"/>
    <xf numFmtId="0" fontId="0" fillId="0" borderId="0" xfId="0" applyBorder="1"/>
    <xf numFmtId="0" fontId="0" fillId="0" borderId="32" xfId="0" applyBorder="1"/>
    <xf numFmtId="0" fontId="1" fillId="0" borderId="32" xfId="0" applyFont="1" applyBorder="1"/>
    <xf numFmtId="4" fontId="38" fillId="0" borderId="28" xfId="0" applyNumberFormat="1" applyFont="1" applyBorder="1"/>
    <xf numFmtId="4" fontId="1" fillId="0" borderId="30" xfId="0" applyNumberFormat="1" applyFont="1" applyBorder="1"/>
    <xf numFmtId="4" fontId="0" fillId="0" borderId="31" xfId="0" applyNumberFormat="1" applyBorder="1"/>
    <xf numFmtId="4" fontId="1" fillId="0" borderId="33" xfId="0" applyNumberFormat="1" applyFont="1" applyBorder="1"/>
    <xf numFmtId="4" fontId="0" fillId="0" borderId="34" xfId="0" applyNumberFormat="1" applyBorder="1"/>
    <xf numFmtId="4" fontId="0" fillId="0" borderId="31" xfId="0" applyNumberFormat="1" applyBorder="1" applyAlignment="1">
      <alignment horizontal="center"/>
    </xf>
    <xf numFmtId="4" fontId="0" fillId="0" borderId="0" xfId="0" applyNumberFormat="1" applyBorder="1"/>
    <xf numFmtId="4" fontId="39" fillId="10" borderId="31" xfId="0" applyNumberFormat="1" applyFont="1" applyFill="1" applyBorder="1" applyAlignment="1">
      <alignment horizontal="right"/>
    </xf>
    <xf numFmtId="4" fontId="40" fillId="0" borderId="0" xfId="0" applyNumberFormat="1" applyFont="1" applyBorder="1" applyAlignment="1">
      <alignment horizontal="right"/>
    </xf>
    <xf numFmtId="4" fontId="41" fillId="0" borderId="0" xfId="0" applyNumberFormat="1" applyFont="1" applyBorder="1"/>
    <xf numFmtId="0" fontId="41" fillId="0" borderId="32" xfId="0" applyFont="1" applyBorder="1" applyAlignment="1">
      <alignment horizontal="justify" vertical="justify" wrapText="1"/>
    </xf>
    <xf numFmtId="0" fontId="0" fillId="0" borderId="31" xfId="0" applyBorder="1" applyAlignment="1">
      <alignment horizontal="center"/>
    </xf>
    <xf numFmtId="4" fontId="0" fillId="0" borderId="31" xfId="0" applyNumberFormat="1" applyFont="1" applyBorder="1" applyAlignment="1">
      <alignment horizontal="justify" vertical="justify" wrapText="1"/>
    </xf>
    <xf numFmtId="0" fontId="41" fillId="0" borderId="31" xfId="0" applyFont="1" applyBorder="1" applyAlignment="1">
      <alignment horizontal="justify" vertical="justify" wrapText="1"/>
    </xf>
    <xf numFmtId="10" fontId="40" fillId="10" borderId="5" xfId="3" applyNumberFormat="1" applyFont="1" applyFill="1" applyBorder="1" applyAlignment="1">
      <alignment horizontal="center"/>
    </xf>
    <xf numFmtId="0" fontId="40" fillId="10" borderId="5" xfId="0" applyFont="1" applyFill="1" applyBorder="1" applyAlignment="1">
      <alignment horizontal="right"/>
    </xf>
    <xf numFmtId="0" fontId="40" fillId="0" borderId="5" xfId="0" applyFont="1" applyBorder="1" applyAlignment="1">
      <alignment horizontal="right"/>
    </xf>
    <xf numFmtId="0" fontId="1" fillId="0" borderId="0" xfId="0" applyFont="1" applyBorder="1"/>
    <xf numFmtId="4" fontId="0" fillId="0" borderId="28" xfId="0" applyNumberFormat="1" applyBorder="1" applyAlignment="1">
      <alignment horizontal="center"/>
    </xf>
    <xf numFmtId="4" fontId="42" fillId="0" borderId="0" xfId="0" applyNumberFormat="1" applyFont="1" applyBorder="1"/>
    <xf numFmtId="0" fontId="0" fillId="0" borderId="35" xfId="0" applyFont="1" applyBorder="1" applyAlignment="1">
      <alignment horizontal="center"/>
    </xf>
    <xf numFmtId="0" fontId="43" fillId="0" borderId="0" xfId="0" applyFont="1" applyBorder="1" applyAlignment="1">
      <alignment horizontal="center"/>
    </xf>
    <xf numFmtId="0" fontId="1" fillId="0" borderId="32" xfId="0" applyFont="1" applyBorder="1" applyAlignment="1">
      <alignment horizontal="center"/>
    </xf>
    <xf numFmtId="0" fontId="21" fillId="0" borderId="31" xfId="0" applyFont="1" applyBorder="1" applyAlignment="1">
      <alignment horizontal="center" vertical="justify" wrapText="1"/>
    </xf>
    <xf numFmtId="0" fontId="21" fillId="0" borderId="0" xfId="0" applyFont="1" applyBorder="1" applyAlignment="1">
      <alignment horizontal="center" vertical="justify" wrapText="1"/>
    </xf>
    <xf numFmtId="0" fontId="21" fillId="0" borderId="32" xfId="0" applyFont="1" applyBorder="1" applyAlignment="1">
      <alignment horizontal="center" vertical="justify" wrapText="1"/>
    </xf>
    <xf numFmtId="0" fontId="34" fillId="10" borderId="5" xfId="0" applyFont="1" applyFill="1" applyBorder="1"/>
    <xf numFmtId="164" fontId="34" fillId="10" borderId="5" xfId="1" applyFont="1" applyFill="1" applyBorder="1" applyAlignment="1" applyProtection="1"/>
    <xf numFmtId="0" fontId="49" fillId="0" borderId="0" xfId="4"/>
    <xf numFmtId="0" fontId="50" fillId="0" borderId="0" xfId="4" applyFont="1"/>
    <xf numFmtId="0" fontId="49" fillId="0" borderId="0" xfId="4" applyAlignment="1">
      <alignment horizontal="left"/>
    </xf>
    <xf numFmtId="0" fontId="51" fillId="0" borderId="0" xfId="5"/>
    <xf numFmtId="0" fontId="58" fillId="0" borderId="5" xfId="4" applyFont="1" applyBorder="1" applyAlignment="1">
      <alignment horizontal="center" vertical="center" textRotation="90"/>
    </xf>
    <xf numFmtId="0" fontId="58" fillId="0" borderId="5" xfId="4" applyFont="1" applyBorder="1" applyAlignment="1">
      <alignment horizontal="center" vertical="center" textRotation="90" wrapText="1"/>
    </xf>
    <xf numFmtId="0" fontId="58" fillId="0" borderId="5" xfId="4" applyFont="1" applyBorder="1" applyAlignment="1">
      <alignment vertical="center" textRotation="90" wrapText="1"/>
    </xf>
    <xf numFmtId="0" fontId="58" fillId="0" borderId="5" xfId="4" applyFont="1" applyFill="1" applyBorder="1" applyAlignment="1">
      <alignment horizontal="center" vertical="center" textRotation="90" wrapText="1"/>
    </xf>
    <xf numFmtId="0" fontId="49" fillId="0" borderId="5" xfId="4" applyBorder="1"/>
    <xf numFmtId="0" fontId="49" fillId="0" borderId="5" xfId="4" applyFont="1" applyBorder="1" applyAlignment="1">
      <alignment horizontal="left"/>
    </xf>
    <xf numFmtId="0" fontId="49" fillId="0" borderId="5" xfId="4" applyFont="1" applyBorder="1" applyAlignment="1">
      <alignment horizontal="center"/>
    </xf>
    <xf numFmtId="168" fontId="49" fillId="0" borderId="5" xfId="6" applyFill="1" applyBorder="1"/>
    <xf numFmtId="0" fontId="49" fillId="0" borderId="5" xfId="4" applyFont="1" applyFill="1" applyBorder="1"/>
    <xf numFmtId="168" fontId="49" fillId="0" borderId="5" xfId="4" applyNumberFormat="1" applyFill="1" applyBorder="1"/>
    <xf numFmtId="168" fontId="49" fillId="13" borderId="5" xfId="4" applyNumberFormat="1" applyFill="1" applyBorder="1"/>
    <xf numFmtId="168" fontId="49" fillId="0" borderId="5" xfId="6" applyFont="1" applyFill="1" applyBorder="1" applyAlignment="1" applyProtection="1"/>
    <xf numFmtId="168" fontId="49" fillId="13" borderId="5" xfId="6" applyFill="1" applyBorder="1"/>
    <xf numFmtId="169" fontId="49" fillId="0" borderId="5" xfId="4" applyNumberFormat="1" applyFont="1" applyFill="1" applyBorder="1"/>
    <xf numFmtId="0" fontId="49" fillId="0" borderId="5" xfId="4" applyFill="1" applyBorder="1"/>
    <xf numFmtId="168" fontId="50" fillId="0" borderId="5" xfId="6" applyFont="1" applyBorder="1"/>
    <xf numFmtId="168" fontId="50" fillId="13" borderId="5" xfId="6" applyFont="1" applyFill="1" applyBorder="1"/>
    <xf numFmtId="168" fontId="50" fillId="0" borderId="5" xfId="6" applyFont="1" applyBorder="1" applyProtection="1"/>
    <xf numFmtId="168" fontId="50" fillId="13" borderId="5" xfId="6" applyFont="1" applyFill="1" applyBorder="1" applyProtection="1"/>
    <xf numFmtId="168" fontId="50" fillId="0" borderId="17" xfId="6" applyFont="1" applyBorder="1"/>
    <xf numFmtId="168" fontId="50" fillId="0" borderId="17" xfId="6" applyFont="1" applyBorder="1" applyProtection="1"/>
    <xf numFmtId="168" fontId="50" fillId="0" borderId="24" xfId="6" applyFont="1" applyBorder="1"/>
    <xf numFmtId="0" fontId="50" fillId="0" borderId="39" xfId="4" applyFont="1" applyBorder="1" applyAlignment="1">
      <alignment horizontal="center"/>
    </xf>
    <xf numFmtId="0" fontId="50" fillId="0" borderId="0" xfId="4" applyFont="1" applyBorder="1" applyAlignment="1">
      <alignment horizontal="center"/>
    </xf>
    <xf numFmtId="168" fontId="50" fillId="0" borderId="0" xfId="6" applyFont="1" applyBorder="1"/>
    <xf numFmtId="168" fontId="50" fillId="0" borderId="0" xfId="6" applyFont="1" applyBorder="1" applyProtection="1"/>
    <xf numFmtId="168" fontId="50" fillId="0" borderId="40" xfId="6" applyFont="1" applyBorder="1"/>
    <xf numFmtId="168" fontId="50" fillId="0" borderId="11" xfId="6" applyFont="1" applyBorder="1"/>
    <xf numFmtId="168" fontId="50" fillId="0" borderId="11" xfId="6" applyFont="1" applyBorder="1" applyProtection="1"/>
    <xf numFmtId="0" fontId="50" fillId="0" borderId="27" xfId="4" applyFont="1" applyBorder="1" applyAlignment="1">
      <alignment horizontal="center"/>
    </xf>
    <xf numFmtId="0" fontId="50" fillId="0" borderId="11" xfId="4" applyFont="1" applyBorder="1" applyAlignment="1">
      <alignment horizontal="center"/>
    </xf>
    <xf numFmtId="168" fontId="50" fillId="0" borderId="25" xfId="6" applyFont="1" applyBorder="1"/>
    <xf numFmtId="0" fontId="36" fillId="0" borderId="41" xfId="4" applyFont="1" applyBorder="1" applyAlignment="1">
      <alignment horizontal="center" vertical="center" wrapText="1"/>
    </xf>
    <xf numFmtId="0" fontId="36" fillId="0" borderId="42" xfId="4" applyFont="1" applyFill="1" applyBorder="1" applyAlignment="1">
      <alignment horizontal="center" vertical="center" wrapText="1"/>
    </xf>
    <xf numFmtId="0" fontId="36" fillId="0" borderId="39" xfId="4" applyFont="1" applyFill="1" applyBorder="1" applyAlignment="1">
      <alignment horizontal="center" vertical="center" wrapText="1"/>
    </xf>
    <xf numFmtId="14" fontId="49" fillId="0" borderId="1" xfId="4" applyNumberFormat="1" applyBorder="1"/>
    <xf numFmtId="0" fontId="36" fillId="0" borderId="2" xfId="4" applyFont="1" applyBorder="1" applyAlignment="1">
      <alignment horizontal="center" vertical="center" wrapText="1"/>
    </xf>
    <xf numFmtId="168" fontId="36" fillId="0" borderId="2" xfId="4" applyNumberFormat="1" applyFont="1" applyBorder="1" applyAlignment="1">
      <alignment horizontal="center" vertical="center" wrapText="1"/>
    </xf>
    <xf numFmtId="0" fontId="36" fillId="0" borderId="2" xfId="4" applyFont="1" applyFill="1" applyBorder="1" applyAlignment="1">
      <alignment horizontal="center" vertical="center" wrapText="1"/>
    </xf>
    <xf numFmtId="0" fontId="36" fillId="0" borderId="4" xfId="4" applyFont="1" applyBorder="1" applyAlignment="1">
      <alignment horizontal="center" vertical="center" wrapText="1"/>
    </xf>
    <xf numFmtId="0" fontId="36" fillId="0" borderId="5" xfId="4" applyFont="1" applyBorder="1" applyAlignment="1">
      <alignment horizontal="center" vertical="center" wrapText="1"/>
    </xf>
    <xf numFmtId="168" fontId="36" fillId="0" borderId="5" xfId="4" applyNumberFormat="1" applyFont="1" applyBorder="1" applyAlignment="1">
      <alignment horizontal="center" vertical="center" wrapText="1"/>
    </xf>
    <xf numFmtId="0" fontId="36" fillId="0" borderId="5" xfId="4" applyFont="1" applyFill="1" applyBorder="1" applyAlignment="1">
      <alignment horizontal="center" vertical="center" wrapText="1"/>
    </xf>
    <xf numFmtId="168" fontId="36" fillId="0" borderId="5" xfId="4" applyNumberFormat="1" applyFont="1" applyFill="1" applyBorder="1" applyAlignment="1">
      <alignment horizontal="center" vertical="center" wrapText="1"/>
    </xf>
    <xf numFmtId="0" fontId="49" fillId="0" borderId="4" xfId="4" applyBorder="1"/>
    <xf numFmtId="0" fontId="49" fillId="0" borderId="22" xfId="4" applyBorder="1"/>
    <xf numFmtId="0" fontId="36" fillId="0" borderId="15" xfId="4" applyFont="1" applyBorder="1" applyAlignment="1">
      <alignment horizontal="center" vertical="center" wrapText="1"/>
    </xf>
    <xf numFmtId="168" fontId="36" fillId="0" borderId="15" xfId="4" applyNumberFormat="1" applyFont="1" applyFill="1" applyBorder="1" applyAlignment="1">
      <alignment horizontal="center" vertical="center" wrapText="1"/>
    </xf>
    <xf numFmtId="168" fontId="36" fillId="0" borderId="15" xfId="4" applyNumberFormat="1" applyFont="1" applyBorder="1" applyAlignment="1">
      <alignment horizontal="center" vertical="center" wrapText="1"/>
    </xf>
    <xf numFmtId="0" fontId="36" fillId="0" borderId="15" xfId="4" applyFont="1" applyFill="1" applyBorder="1" applyAlignment="1">
      <alignment horizontal="center" vertical="center" wrapText="1"/>
    </xf>
    <xf numFmtId="0" fontId="36" fillId="0" borderId="46" xfId="4" applyFont="1" applyBorder="1" applyAlignment="1">
      <alignment horizontal="center" vertical="center" wrapText="1"/>
    </xf>
    <xf numFmtId="168" fontId="36" fillId="0" borderId="46" xfId="4" applyNumberFormat="1" applyFont="1" applyBorder="1" applyAlignment="1">
      <alignment horizontal="center" vertical="center" wrapText="1"/>
    </xf>
    <xf numFmtId="168" fontId="36" fillId="0" borderId="46" xfId="4" applyNumberFormat="1" applyFont="1" applyFill="1" applyBorder="1" applyAlignment="1">
      <alignment horizontal="center" vertical="center" wrapText="1"/>
    </xf>
    <xf numFmtId="0" fontId="49" fillId="0" borderId="0" xfId="4" applyFill="1"/>
    <xf numFmtId="0" fontId="60" fillId="0" borderId="0" xfId="4" applyFont="1" applyFill="1" applyBorder="1" applyAlignment="1">
      <alignment horizontal="right"/>
    </xf>
    <xf numFmtId="168" fontId="60" fillId="0" borderId="0" xfId="6" applyFont="1" applyFill="1" applyBorder="1"/>
    <xf numFmtId="168" fontId="49" fillId="0" borderId="0" xfId="6" applyFill="1"/>
    <xf numFmtId="0" fontId="49" fillId="0" borderId="0" xfId="4" applyFill="1" applyAlignment="1">
      <alignment horizontal="left"/>
    </xf>
    <xf numFmtId="0" fontId="53" fillId="0" borderId="0" xfId="4" applyFont="1" applyAlignment="1"/>
    <xf numFmtId="0" fontId="54" fillId="0" borderId="0" xfId="4" applyFont="1" applyBorder="1" applyAlignment="1"/>
    <xf numFmtId="0" fontId="55" fillId="0" borderId="0" xfId="4" applyFont="1" applyBorder="1" applyAlignment="1"/>
    <xf numFmtId="0" fontId="58" fillId="0" borderId="5" xfId="4" applyFont="1" applyBorder="1" applyAlignment="1">
      <alignment horizontal="right" vertical="center" textRotation="90" wrapText="1"/>
    </xf>
    <xf numFmtId="168" fontId="49" fillId="14" borderId="5" xfId="4" applyNumberFormat="1" applyFont="1" applyFill="1" applyBorder="1"/>
    <xf numFmtId="168" fontId="49" fillId="14" borderId="5" xfId="6" applyFont="1" applyFill="1" applyBorder="1" applyAlignment="1" applyProtection="1"/>
    <xf numFmtId="168" fontId="49" fillId="0" borderId="39" xfId="6" applyBorder="1"/>
    <xf numFmtId="168" fontId="49" fillId="0" borderId="0" xfId="6" applyBorder="1"/>
    <xf numFmtId="0" fontId="49" fillId="0" borderId="0" xfId="4" applyBorder="1"/>
    <xf numFmtId="168" fontId="50" fillId="14" borderId="5" xfId="6" applyFont="1" applyFill="1" applyBorder="1"/>
    <xf numFmtId="168" fontId="50" fillId="0" borderId="39" xfId="6" applyFont="1" applyBorder="1" applyProtection="1"/>
    <xf numFmtId="168" fontId="50" fillId="0" borderId="24" xfId="6" applyFont="1" applyBorder="1" applyProtection="1"/>
    <xf numFmtId="168" fontId="50" fillId="0" borderId="40" xfId="6" applyFont="1" applyBorder="1" applyProtection="1"/>
    <xf numFmtId="168" fontId="50" fillId="0" borderId="25" xfId="6" applyFont="1" applyBorder="1" applyProtection="1"/>
    <xf numFmtId="0" fontId="49" fillId="0" borderId="0" xfId="4" applyFill="1" applyBorder="1"/>
    <xf numFmtId="0" fontId="49" fillId="0" borderId="0" xfId="4" applyFont="1" applyFill="1" applyBorder="1"/>
    <xf numFmtId="0" fontId="50" fillId="0" borderId="0" xfId="4" applyFont="1" applyFill="1" applyBorder="1" applyAlignment="1">
      <alignment horizontal="center"/>
    </xf>
    <xf numFmtId="0" fontId="50" fillId="15" borderId="5" xfId="4" applyFont="1" applyFill="1" applyBorder="1" applyAlignment="1">
      <alignment horizontal="center"/>
    </xf>
    <xf numFmtId="168" fontId="49" fillId="0" borderId="0" xfId="6" applyFill="1" applyBorder="1"/>
    <xf numFmtId="168" fontId="49" fillId="16" borderId="5" xfId="6" applyFill="1" applyBorder="1"/>
    <xf numFmtId="168" fontId="49" fillId="0" borderId="0" xfId="6" applyFill="1" applyBorder="1" applyProtection="1"/>
    <xf numFmtId="0" fontId="50" fillId="0" borderId="5" xfId="4" applyFont="1" applyBorder="1"/>
    <xf numFmtId="0" fontId="49" fillId="0" borderId="5" xfId="4" applyBorder="1" applyAlignment="1">
      <alignment horizontal="left"/>
    </xf>
    <xf numFmtId="0" fontId="50" fillId="0" borderId="0" xfId="4" applyFont="1" applyFill="1" applyBorder="1"/>
    <xf numFmtId="168" fontId="50" fillId="0" borderId="0" xfId="4" applyNumberFormat="1" applyFont="1" applyFill="1" applyBorder="1"/>
    <xf numFmtId="0" fontId="49" fillId="7" borderId="5" xfId="4" applyFill="1" applyBorder="1"/>
    <xf numFmtId="168" fontId="49" fillId="0" borderId="5" xfId="6" applyBorder="1" applyAlignment="1">
      <alignment horizontal="left"/>
    </xf>
    <xf numFmtId="168" fontId="49" fillId="0" borderId="5" xfId="6" applyBorder="1"/>
    <xf numFmtId="169" fontId="49" fillId="0" borderId="5" xfId="4" applyNumberFormat="1" applyBorder="1"/>
    <xf numFmtId="168" fontId="49" fillId="0" borderId="5" xfId="4" applyNumberFormat="1" applyBorder="1"/>
    <xf numFmtId="169" fontId="49" fillId="10" borderId="5" xfId="4" applyNumberFormat="1" applyFill="1" applyBorder="1"/>
    <xf numFmtId="0" fontId="49" fillId="0" borderId="0" xfId="4" applyFont="1" applyBorder="1"/>
    <xf numFmtId="0" fontId="52" fillId="0" borderId="0" xfId="4" applyFont="1" applyFill="1" applyAlignment="1">
      <alignment horizontal="left"/>
    </xf>
    <xf numFmtId="0" fontId="65" fillId="0" borderId="0" xfId="4" applyFont="1" applyFill="1" applyAlignment="1">
      <alignment horizontal="left"/>
    </xf>
    <xf numFmtId="168" fontId="49" fillId="0" borderId="0" xfId="6"/>
    <xf numFmtId="168" fontId="49" fillId="17" borderId="0" xfId="6" applyFill="1"/>
    <xf numFmtId="0" fontId="50" fillId="14" borderId="0" xfId="4" applyFont="1" applyFill="1"/>
    <xf numFmtId="168" fontId="50" fillId="14" borderId="0" xfId="6" applyFont="1" applyFill="1"/>
    <xf numFmtId="169" fontId="49" fillId="0" borderId="0" xfId="4" applyNumberFormat="1"/>
    <xf numFmtId="0" fontId="52" fillId="12" borderId="0" xfId="4" applyFont="1" applyFill="1" applyAlignment="1"/>
    <xf numFmtId="0" fontId="51" fillId="0" borderId="0" xfId="5" applyFill="1" applyAlignment="1"/>
    <xf numFmtId="0" fontId="68" fillId="0" borderId="41" xfId="4" applyFont="1" applyBorder="1" applyAlignment="1">
      <alignment horizontal="center"/>
    </xf>
    <xf numFmtId="0" fontId="68" fillId="0" borderId="37" xfId="4" applyFont="1" applyBorder="1" applyAlignment="1">
      <alignment horizontal="center"/>
    </xf>
    <xf numFmtId="0" fontId="68" fillId="0" borderId="41" xfId="4" applyFont="1" applyBorder="1" applyAlignment="1">
      <alignment horizontal="center" vertical="center"/>
    </xf>
    <xf numFmtId="0" fontId="68" fillId="0" borderId="36" xfId="4" applyFont="1" applyBorder="1" applyAlignment="1">
      <alignment horizontal="center" vertical="center"/>
    </xf>
    <xf numFmtId="0" fontId="49" fillId="14" borderId="47" xfId="4" applyFill="1" applyBorder="1"/>
    <xf numFmtId="0" fontId="49" fillId="14" borderId="0" xfId="4" applyFont="1" applyFill="1" applyBorder="1" applyAlignment="1">
      <alignment horizontal="center"/>
    </xf>
    <xf numFmtId="0" fontId="49" fillId="14" borderId="47" xfId="4" applyFill="1" applyBorder="1" applyAlignment="1">
      <alignment horizontal="center" vertical="center"/>
    </xf>
    <xf numFmtId="0" fontId="49" fillId="14" borderId="31" xfId="4" applyFill="1" applyBorder="1" applyAlignment="1">
      <alignment horizontal="center" vertical="center"/>
    </xf>
    <xf numFmtId="171" fontId="49" fillId="14" borderId="47" xfId="4" applyNumberFormat="1" applyFill="1" applyBorder="1"/>
    <xf numFmtId="0" fontId="49" fillId="14" borderId="0" xfId="4" applyFont="1" applyFill="1" applyBorder="1"/>
    <xf numFmtId="168" fontId="49" fillId="14" borderId="47" xfId="6" applyFill="1" applyBorder="1"/>
    <xf numFmtId="168" fontId="49" fillId="14" borderId="31" xfId="6" applyFill="1" applyBorder="1"/>
    <xf numFmtId="172" fontId="49" fillId="14" borderId="47" xfId="4" applyNumberFormat="1" applyFill="1" applyBorder="1"/>
    <xf numFmtId="0" fontId="49" fillId="14" borderId="0" xfId="4" applyFont="1" applyFill="1" applyBorder="1" applyAlignment="1">
      <alignment horizontal="left"/>
    </xf>
    <xf numFmtId="0" fontId="49" fillId="14" borderId="0" xfId="4" applyFont="1" applyFill="1" applyBorder="1" applyAlignment="1">
      <alignment horizontal="left" indent="3"/>
    </xf>
    <xf numFmtId="0" fontId="50" fillId="14" borderId="0" xfId="4" applyFont="1" applyFill="1" applyBorder="1"/>
    <xf numFmtId="0" fontId="49" fillId="18" borderId="47" xfId="4" applyFill="1" applyBorder="1"/>
    <xf numFmtId="0" fontId="49" fillId="18" borderId="0" xfId="4" applyFont="1" applyFill="1" applyBorder="1" applyAlignment="1">
      <alignment horizontal="center"/>
    </xf>
    <xf numFmtId="0" fontId="49" fillId="18" borderId="47" xfId="4" applyFill="1" applyBorder="1" applyAlignment="1">
      <alignment horizontal="center" vertical="center"/>
    </xf>
    <xf numFmtId="0" fontId="49" fillId="18" borderId="31" xfId="4" applyFill="1" applyBorder="1" applyAlignment="1">
      <alignment horizontal="center" vertical="center"/>
    </xf>
    <xf numFmtId="171" fontId="49" fillId="18" borderId="47" xfId="4" applyNumberFormat="1" applyFill="1" applyBorder="1"/>
    <xf numFmtId="0" fontId="49" fillId="18" borderId="0" xfId="4" applyFont="1" applyFill="1" applyBorder="1"/>
    <xf numFmtId="168" fontId="49" fillId="18" borderId="47" xfId="6" applyFill="1" applyBorder="1"/>
    <xf numFmtId="0" fontId="49" fillId="18" borderId="0" xfId="4" applyFont="1" applyFill="1" applyBorder="1" applyAlignment="1">
      <alignment horizontal="right" indent="43"/>
    </xf>
    <xf numFmtId="168" fontId="49" fillId="18" borderId="31" xfId="6" applyFill="1" applyBorder="1"/>
    <xf numFmtId="0" fontId="50" fillId="18" borderId="0" xfId="4" applyFont="1" applyFill="1" applyBorder="1" applyAlignment="1">
      <alignment horizontal="left"/>
    </xf>
    <xf numFmtId="0" fontId="49" fillId="19" borderId="47" xfId="4" applyFill="1" applyBorder="1"/>
    <xf numFmtId="0" fontId="49" fillId="19" borderId="0" xfId="4" applyFont="1" applyFill="1" applyBorder="1" applyAlignment="1">
      <alignment horizontal="center"/>
    </xf>
    <xf numFmtId="0" fontId="49" fillId="19" borderId="47" xfId="4" applyFill="1" applyBorder="1" applyAlignment="1">
      <alignment horizontal="center" vertical="center"/>
    </xf>
    <xf numFmtId="0" fontId="49" fillId="19" borderId="31" xfId="4" applyFill="1" applyBorder="1" applyAlignment="1">
      <alignment horizontal="center" vertical="center"/>
    </xf>
    <xf numFmtId="171" fontId="49" fillId="19" borderId="47" xfId="4" applyNumberFormat="1" applyFill="1" applyBorder="1"/>
    <xf numFmtId="0" fontId="49" fillId="19" borderId="0" xfId="4" applyFont="1" applyFill="1" applyBorder="1"/>
    <xf numFmtId="168" fontId="49" fillId="19" borderId="47" xfId="6" applyFill="1" applyBorder="1"/>
    <xf numFmtId="168" fontId="49" fillId="19" borderId="31" xfId="6" applyFill="1" applyBorder="1"/>
    <xf numFmtId="0" fontId="49" fillId="19" borderId="0" xfId="4" applyFont="1" applyFill="1" applyBorder="1" applyAlignment="1">
      <alignment horizontal="left" indent="3"/>
    </xf>
    <xf numFmtId="0" fontId="50" fillId="19" borderId="0" xfId="4" applyFont="1" applyFill="1" applyBorder="1"/>
    <xf numFmtId="0" fontId="49" fillId="13" borderId="47" xfId="4" applyFill="1" applyBorder="1"/>
    <xf numFmtId="0" fontId="49" fillId="13" borderId="0" xfId="4" applyFont="1" applyFill="1" applyBorder="1" applyAlignment="1">
      <alignment horizontal="center"/>
    </xf>
    <xf numFmtId="168" fontId="49" fillId="13" borderId="47" xfId="6" applyFill="1" applyBorder="1"/>
    <xf numFmtId="168" fontId="49" fillId="13" borderId="31" xfId="6" applyFill="1" applyBorder="1"/>
    <xf numFmtId="171" fontId="49" fillId="13" borderId="47" xfId="4" applyNumberFormat="1" applyFill="1" applyBorder="1"/>
    <xf numFmtId="0" fontId="49" fillId="13" borderId="0" xfId="4" applyFont="1" applyFill="1" applyBorder="1"/>
    <xf numFmtId="0" fontId="49" fillId="13" borderId="0" xfId="4" applyFont="1" applyFill="1" applyBorder="1" applyAlignment="1">
      <alignment horizontal="left" indent="3"/>
    </xf>
    <xf numFmtId="0" fontId="49" fillId="13" borderId="48" xfId="4" applyFill="1" applyBorder="1"/>
    <xf numFmtId="0" fontId="50" fillId="13" borderId="29" xfId="4" applyFont="1" applyFill="1" applyBorder="1"/>
    <xf numFmtId="168" fontId="49" fillId="13" borderId="48" xfId="6" applyFill="1" applyBorder="1"/>
    <xf numFmtId="168" fontId="49" fillId="13" borderId="28" xfId="6" applyFill="1" applyBorder="1"/>
    <xf numFmtId="168" fontId="50" fillId="0" borderId="41" xfId="6" applyFont="1" applyBorder="1" applyProtection="1"/>
    <xf numFmtId="0" fontId="49" fillId="7" borderId="0" xfId="4" applyFill="1"/>
    <xf numFmtId="0" fontId="50" fillId="7" borderId="34" xfId="4" applyFont="1" applyFill="1" applyBorder="1" applyAlignment="1">
      <alignment horizontal="center"/>
    </xf>
    <xf numFmtId="0" fontId="50" fillId="7" borderId="49" xfId="4" applyFont="1" applyFill="1" applyBorder="1" applyAlignment="1"/>
    <xf numFmtId="0" fontId="50" fillId="7" borderId="33" xfId="4" applyFont="1" applyFill="1" applyBorder="1" applyAlignment="1"/>
    <xf numFmtId="0" fontId="49" fillId="19" borderId="0" xfId="4" applyFont="1" applyFill="1" applyBorder="1" applyAlignment="1">
      <alignment horizontal="left"/>
    </xf>
    <xf numFmtId="168" fontId="49" fillId="19" borderId="31" xfId="6" applyFill="1" applyBorder="1" applyProtection="1"/>
    <xf numFmtId="168" fontId="49" fillId="13" borderId="47" xfId="6" applyFill="1" applyBorder="1" applyProtection="1"/>
    <xf numFmtId="0" fontId="49" fillId="13" borderId="31" xfId="4" applyFill="1" applyBorder="1" applyAlignment="1">
      <alignment horizontal="center" vertical="center"/>
    </xf>
    <xf numFmtId="168" fontId="49" fillId="13" borderId="47" xfId="6" applyFont="1" applyFill="1" applyBorder="1" applyAlignment="1" applyProtection="1">
      <alignment horizontal="center" vertical="center"/>
    </xf>
    <xf numFmtId="0" fontId="49" fillId="13" borderId="47" xfId="4" applyFill="1" applyBorder="1" applyAlignment="1">
      <alignment horizontal="center" vertical="center"/>
    </xf>
    <xf numFmtId="0" fontId="50" fillId="13" borderId="0" xfId="4" applyFont="1" applyFill="1" applyBorder="1" applyAlignment="1">
      <alignment horizontal="left"/>
    </xf>
    <xf numFmtId="0" fontId="50" fillId="14" borderId="0" xfId="4" applyFont="1" applyFill="1" applyBorder="1" applyAlignment="1"/>
    <xf numFmtId="0" fontId="49" fillId="13" borderId="0" xfId="4" applyFont="1" applyFill="1" applyBorder="1" applyAlignment="1">
      <alignment horizontal="left"/>
    </xf>
    <xf numFmtId="0" fontId="50" fillId="13" borderId="0" xfId="4" applyFont="1" applyFill="1" applyBorder="1" applyAlignment="1"/>
    <xf numFmtId="169" fontId="50" fillId="0" borderId="41" xfId="4" applyNumberFormat="1" applyFont="1" applyBorder="1"/>
    <xf numFmtId="0" fontId="1" fillId="0" borderId="0" xfId="4" applyFont="1"/>
    <xf numFmtId="4" fontId="1" fillId="0" borderId="0" xfId="4" applyNumberFormat="1" applyFont="1"/>
    <xf numFmtId="4" fontId="49" fillId="0" borderId="0" xfId="4" applyNumberFormat="1"/>
    <xf numFmtId="4" fontId="49" fillId="0" borderId="11" xfId="4" applyNumberFormat="1" applyBorder="1"/>
    <xf numFmtId="2" fontId="49" fillId="0" borderId="0" xfId="4" applyNumberFormat="1"/>
    <xf numFmtId="0" fontId="49" fillId="0" borderId="32" xfId="4" applyBorder="1"/>
    <xf numFmtId="0" fontId="49" fillId="0" borderId="31" xfId="4" applyBorder="1"/>
    <xf numFmtId="0" fontId="49" fillId="0" borderId="30" xfId="4" applyBorder="1"/>
    <xf numFmtId="0" fontId="49" fillId="0" borderId="29" xfId="4" applyBorder="1"/>
    <xf numFmtId="0" fontId="49" fillId="0" borderId="28" xfId="4" applyBorder="1"/>
    <xf numFmtId="0" fontId="71" fillId="20" borderId="1" xfId="4" applyFont="1" applyFill="1" applyBorder="1" applyAlignment="1">
      <alignment horizontal="center"/>
    </xf>
    <xf numFmtId="0" fontId="71" fillId="20" borderId="2" xfId="4" applyFont="1" applyFill="1" applyBorder="1" applyAlignment="1">
      <alignment horizontal="center"/>
    </xf>
    <xf numFmtId="0" fontId="71" fillId="20" borderId="2" xfId="4" applyFont="1" applyFill="1" applyBorder="1" applyAlignment="1">
      <alignment horizontal="center" wrapText="1"/>
    </xf>
    <xf numFmtId="0" fontId="71" fillId="20" borderId="3" xfId="4" applyFont="1" applyFill="1" applyBorder="1" applyAlignment="1">
      <alignment horizontal="center" wrapText="1"/>
    </xf>
    <xf numFmtId="16" fontId="49" fillId="0" borderId="43" xfId="4" applyNumberFormat="1" applyBorder="1"/>
    <xf numFmtId="0" fontId="49" fillId="0" borderId="8" xfId="4" applyBorder="1"/>
    <xf numFmtId="4" fontId="49" fillId="0" borderId="50" xfId="4" applyNumberFormat="1" applyBorder="1"/>
    <xf numFmtId="0" fontId="49" fillId="0" borderId="43" xfId="4" applyBorder="1"/>
    <xf numFmtId="0" fontId="49" fillId="0" borderId="51" xfId="4" applyBorder="1"/>
    <xf numFmtId="0" fontId="49" fillId="0" borderId="16" xfId="4" applyBorder="1"/>
    <xf numFmtId="0" fontId="50" fillId="0" borderId="16" xfId="4" applyFont="1" applyBorder="1" applyAlignment="1">
      <alignment horizontal="center"/>
    </xf>
    <xf numFmtId="4" fontId="1" fillId="0" borderId="6" xfId="4" applyNumberFormat="1" applyFont="1" applyBorder="1"/>
    <xf numFmtId="0" fontId="71" fillId="20" borderId="51" xfId="4" applyFont="1" applyFill="1" applyBorder="1" applyAlignment="1">
      <alignment horizontal="center"/>
    </xf>
    <xf numFmtId="0" fontId="71" fillId="20" borderId="16" xfId="4" applyFont="1" applyFill="1" applyBorder="1" applyAlignment="1">
      <alignment horizontal="center" wrapText="1"/>
    </xf>
    <xf numFmtId="0" fontId="71" fillId="20" borderId="16" xfId="4" applyFont="1" applyFill="1" applyBorder="1" applyAlignment="1">
      <alignment wrapText="1"/>
    </xf>
    <xf numFmtId="0" fontId="71" fillId="20" borderId="52" xfId="4" applyFont="1" applyFill="1" applyBorder="1" applyAlignment="1">
      <alignment horizontal="center" wrapText="1"/>
    </xf>
    <xf numFmtId="4" fontId="49" fillId="0" borderId="8" xfId="4" applyNumberFormat="1" applyBorder="1"/>
    <xf numFmtId="10" fontId="49" fillId="0" borderId="8" xfId="4" applyNumberFormat="1" applyBorder="1"/>
    <xf numFmtId="2" fontId="49" fillId="0" borderId="50" xfId="4" applyNumberFormat="1" applyBorder="1"/>
    <xf numFmtId="2" fontId="49" fillId="0" borderId="8" xfId="4" applyNumberFormat="1" applyBorder="1"/>
    <xf numFmtId="0" fontId="49" fillId="0" borderId="5" xfId="4" applyBorder="1" applyAlignment="1">
      <alignment horizontal="center"/>
    </xf>
    <xf numFmtId="2" fontId="49" fillId="0" borderId="6" xfId="4" applyNumberFormat="1" applyBorder="1"/>
    <xf numFmtId="0" fontId="49" fillId="0" borderId="53" xfId="4" applyBorder="1"/>
    <xf numFmtId="0" fontId="49" fillId="0" borderId="17" xfId="4" applyBorder="1"/>
    <xf numFmtId="0" fontId="49" fillId="0" borderId="54" xfId="4" applyBorder="1"/>
    <xf numFmtId="4" fontId="49" fillId="0" borderId="0" xfId="4" applyNumberFormat="1" applyBorder="1"/>
    <xf numFmtId="4" fontId="49" fillId="0" borderId="29" xfId="4" applyNumberFormat="1" applyBorder="1"/>
    <xf numFmtId="0" fontId="73" fillId="21" borderId="55" xfId="4" applyFont="1" applyFill="1" applyBorder="1" applyAlignment="1">
      <alignment vertical="center" wrapText="1"/>
    </xf>
    <xf numFmtId="0" fontId="73" fillId="21" borderId="58" xfId="4" applyFont="1" applyFill="1" applyBorder="1" applyAlignment="1">
      <alignment horizontal="left" vertical="center" wrapText="1" indent="1"/>
    </xf>
    <xf numFmtId="0" fontId="73" fillId="21" borderId="58" xfId="4" applyFont="1" applyFill="1" applyBorder="1" applyAlignment="1">
      <alignment horizontal="left" vertical="center" wrapText="1" indent="2"/>
    </xf>
    <xf numFmtId="0" fontId="73" fillId="21" borderId="59" xfId="4" applyFont="1" applyFill="1" applyBorder="1" applyAlignment="1">
      <alignment horizontal="left" vertical="center" wrapText="1" indent="1"/>
    </xf>
    <xf numFmtId="16" fontId="74" fillId="0" borderId="60" xfId="4" applyNumberFormat="1" applyFont="1" applyBorder="1" applyAlignment="1">
      <alignment vertical="center" wrapText="1"/>
    </xf>
    <xf numFmtId="4" fontId="74" fillId="0" borderId="63" xfId="4" applyNumberFormat="1" applyFont="1" applyBorder="1" applyAlignment="1">
      <alignment vertical="center" wrapText="1"/>
    </xf>
    <xf numFmtId="4" fontId="74" fillId="0" borderId="63" xfId="4" applyNumberFormat="1" applyFont="1" applyFill="1" applyBorder="1" applyAlignment="1">
      <alignment horizontal="center"/>
    </xf>
    <xf numFmtId="4" fontId="74" fillId="0" borderId="64" xfId="4" applyNumberFormat="1" applyFont="1" applyFill="1" applyBorder="1" applyAlignment="1">
      <alignment horizontal="center"/>
    </xf>
    <xf numFmtId="17" fontId="74" fillId="0" borderId="65" xfId="4" applyNumberFormat="1" applyFont="1" applyBorder="1" applyAlignment="1">
      <alignment vertical="center" wrapText="1"/>
    </xf>
    <xf numFmtId="4" fontId="74" fillId="0" borderId="68" xfId="4" applyNumberFormat="1" applyFont="1" applyBorder="1" applyAlignment="1">
      <alignment vertical="center" wrapText="1"/>
    </xf>
    <xf numFmtId="4" fontId="74" fillId="0" borderId="68" xfId="4" applyNumberFormat="1" applyFont="1" applyFill="1" applyBorder="1" applyAlignment="1">
      <alignment horizontal="right"/>
    </xf>
    <xf numFmtId="4" fontId="74" fillId="0" borderId="69" xfId="4" applyNumberFormat="1" applyFont="1" applyFill="1" applyBorder="1" applyAlignment="1">
      <alignment horizontal="center"/>
    </xf>
    <xf numFmtId="4" fontId="74" fillId="0" borderId="68" xfId="4" applyNumberFormat="1" applyFont="1" applyFill="1" applyBorder="1" applyAlignment="1">
      <alignment horizontal="center"/>
    </xf>
    <xf numFmtId="4" fontId="74" fillId="0" borderId="69" xfId="4" applyNumberFormat="1" applyFont="1" applyFill="1" applyBorder="1" applyAlignment="1">
      <alignment horizontal="right"/>
    </xf>
    <xf numFmtId="0" fontId="75" fillId="0" borderId="70" xfId="4" applyFont="1" applyBorder="1"/>
    <xf numFmtId="4" fontId="74" fillId="0" borderId="58" xfId="4" applyNumberFormat="1" applyFont="1" applyFill="1" applyBorder="1" applyAlignment="1">
      <alignment horizontal="left" indent="1"/>
    </xf>
    <xf numFmtId="4" fontId="74" fillId="0" borderId="59" xfId="4" applyNumberFormat="1" applyFont="1" applyFill="1" applyBorder="1" applyAlignment="1">
      <alignment horizontal="left" indent="1"/>
    </xf>
    <xf numFmtId="4" fontId="49" fillId="0" borderId="0" xfId="4" applyNumberFormat="1" applyAlignment="1">
      <alignment horizontal="left" indent="1"/>
    </xf>
    <xf numFmtId="0" fontId="47" fillId="3" borderId="42" xfId="4" applyFont="1" applyFill="1" applyBorder="1" applyAlignment="1">
      <alignment horizontal="center"/>
    </xf>
    <xf numFmtId="0" fontId="47" fillId="3" borderId="72" xfId="4" applyFont="1" applyFill="1" applyBorder="1" applyAlignment="1">
      <alignment horizontal="center"/>
    </xf>
    <xf numFmtId="0" fontId="47" fillId="3" borderId="73" xfId="4" applyFont="1" applyFill="1" applyBorder="1" applyAlignment="1">
      <alignment horizontal="center"/>
    </xf>
    <xf numFmtId="3" fontId="49" fillId="0" borderId="8" xfId="4" applyNumberFormat="1" applyBorder="1"/>
    <xf numFmtId="173" fontId="49" fillId="0" borderId="8" xfId="4" applyNumberFormat="1" applyBorder="1"/>
    <xf numFmtId="173" fontId="49" fillId="0" borderId="50" xfId="4" applyNumberFormat="1" applyBorder="1"/>
    <xf numFmtId="3" fontId="31" fillId="0" borderId="41" xfId="4" applyNumberFormat="1" applyFont="1" applyBorder="1" applyAlignment="1">
      <alignment horizontal="center"/>
    </xf>
    <xf numFmtId="0" fontId="31" fillId="0" borderId="41" xfId="4" applyFont="1" applyBorder="1" applyAlignment="1">
      <alignment horizontal="center"/>
    </xf>
    <xf numFmtId="0" fontId="49" fillId="0" borderId="23" xfId="4" applyBorder="1"/>
    <xf numFmtId="3" fontId="49" fillId="0" borderId="21" xfId="4" applyNumberFormat="1" applyBorder="1"/>
    <xf numFmtId="173" fontId="49" fillId="0" borderId="21" xfId="4" applyNumberFormat="1" applyBorder="1"/>
    <xf numFmtId="173" fontId="49" fillId="0" borderId="74" xfId="4" applyNumberFormat="1" applyBorder="1"/>
    <xf numFmtId="3" fontId="49" fillId="0" borderId="1" xfId="4" applyNumberFormat="1" applyBorder="1" applyAlignment="1"/>
    <xf numFmtId="9" fontId="49" fillId="0" borderId="2" xfId="4" applyNumberFormat="1" applyBorder="1"/>
    <xf numFmtId="9" fontId="76" fillId="0" borderId="2" xfId="4" applyNumberFormat="1" applyFont="1" applyBorder="1"/>
    <xf numFmtId="4" fontId="76" fillId="0" borderId="2" xfId="4" applyNumberFormat="1" applyFont="1" applyBorder="1"/>
    <xf numFmtId="173" fontId="76" fillId="0" borderId="2" xfId="4" applyNumberFormat="1" applyFont="1" applyBorder="1"/>
    <xf numFmtId="173" fontId="49" fillId="0" borderId="3" xfId="4" applyNumberFormat="1" applyBorder="1"/>
    <xf numFmtId="9" fontId="49" fillId="0" borderId="5" xfId="4" applyNumberFormat="1" applyBorder="1"/>
    <xf numFmtId="9" fontId="76" fillId="0" borderId="5" xfId="4" applyNumberFormat="1" applyFont="1" applyBorder="1"/>
    <xf numFmtId="4" fontId="76" fillId="0" borderId="5" xfId="4" applyNumberFormat="1" applyFont="1" applyBorder="1"/>
    <xf numFmtId="173" fontId="76" fillId="0" borderId="5" xfId="4" applyNumberFormat="1" applyFont="1" applyBorder="1"/>
    <xf numFmtId="173" fontId="49" fillId="0" borderId="6" xfId="4" applyNumberFormat="1" applyBorder="1"/>
    <xf numFmtId="0" fontId="49" fillId="0" borderId="7" xfId="4" applyBorder="1"/>
    <xf numFmtId="9" fontId="49" fillId="0" borderId="46" xfId="4" applyNumberFormat="1" applyBorder="1"/>
    <xf numFmtId="173" fontId="76" fillId="0" borderId="46" xfId="4" applyNumberFormat="1" applyFont="1" applyBorder="1"/>
    <xf numFmtId="173" fontId="76" fillId="0" borderId="46" xfId="4" applyNumberFormat="1" applyFont="1" applyFill="1" applyBorder="1"/>
    <xf numFmtId="173" fontId="49" fillId="0" borderId="75" xfId="4" applyNumberFormat="1" applyBorder="1"/>
    <xf numFmtId="0" fontId="1" fillId="0" borderId="0" xfId="4" applyFont="1" applyAlignment="1"/>
    <xf numFmtId="0" fontId="49" fillId="0" borderId="0" xfId="4" applyAlignment="1"/>
    <xf numFmtId="173" fontId="49" fillId="0" borderId="0" xfId="4" applyNumberFormat="1"/>
    <xf numFmtId="3" fontId="76" fillId="0" borderId="2" xfId="4" applyNumberFormat="1" applyFont="1" applyBorder="1"/>
    <xf numFmtId="165" fontId="49" fillId="0" borderId="3" xfId="4" applyNumberFormat="1" applyBorder="1"/>
    <xf numFmtId="3" fontId="76" fillId="0" borderId="5" xfId="4" applyNumberFormat="1" applyFont="1" applyBorder="1"/>
    <xf numFmtId="165" fontId="76" fillId="0" borderId="5" xfId="4" applyNumberFormat="1" applyFont="1" applyBorder="1"/>
    <xf numFmtId="165" fontId="49" fillId="0" borderId="6" xfId="4" applyNumberFormat="1" applyBorder="1"/>
    <xf numFmtId="9" fontId="49" fillId="0" borderId="8" xfId="4" applyNumberFormat="1" applyBorder="1"/>
    <xf numFmtId="3" fontId="76" fillId="0" borderId="46" xfId="4" applyNumberFormat="1" applyFont="1" applyBorder="1"/>
    <xf numFmtId="9" fontId="76" fillId="0" borderId="46" xfId="4" applyNumberFormat="1" applyFont="1" applyBorder="1"/>
    <xf numFmtId="165" fontId="49" fillId="0" borderId="75" xfId="4" applyNumberFormat="1" applyBorder="1"/>
    <xf numFmtId="9" fontId="49" fillId="0" borderId="21" xfId="4" applyNumberFormat="1" applyBorder="1"/>
    <xf numFmtId="0" fontId="48" fillId="3" borderId="1" xfId="4" applyFont="1" applyFill="1" applyBorder="1"/>
    <xf numFmtId="0" fontId="48" fillId="3" borderId="3" xfId="4" applyFont="1" applyFill="1" applyBorder="1"/>
    <xf numFmtId="0" fontId="49" fillId="0" borderId="18" xfId="4" applyBorder="1"/>
    <xf numFmtId="0" fontId="36" fillId="0" borderId="1" xfId="4" applyFont="1" applyBorder="1"/>
    <xf numFmtId="0" fontId="49" fillId="0" borderId="74" xfId="4" applyBorder="1"/>
    <xf numFmtId="0" fontId="36" fillId="0" borderId="4" xfId="4" applyFont="1" applyBorder="1"/>
    <xf numFmtId="0" fontId="1" fillId="0" borderId="7" xfId="4" applyFont="1" applyBorder="1"/>
    <xf numFmtId="0" fontId="77" fillId="3" borderId="42" xfId="4" applyFont="1" applyFill="1" applyBorder="1" applyAlignment="1">
      <alignment horizontal="center"/>
    </xf>
    <xf numFmtId="0" fontId="1" fillId="0" borderId="1" xfId="4" applyFont="1" applyBorder="1"/>
    <xf numFmtId="0" fontId="1" fillId="0" borderId="4" xfId="4" applyFont="1" applyBorder="1"/>
    <xf numFmtId="0" fontId="49" fillId="0" borderId="0" xfId="4" applyAlignment="1">
      <alignment horizontal="right"/>
    </xf>
    <xf numFmtId="0" fontId="49" fillId="0" borderId="11" xfId="4" applyBorder="1" applyAlignment="1">
      <alignment horizontal="center"/>
    </xf>
    <xf numFmtId="0" fontId="49" fillId="0" borderId="0" xfId="4" applyAlignment="1">
      <alignment horizontal="center"/>
    </xf>
    <xf numFmtId="165" fontId="49" fillId="0" borderId="0" xfId="4" applyNumberFormat="1" applyAlignment="1">
      <alignment horizontal="left"/>
    </xf>
    <xf numFmtId="165" fontId="49" fillId="0" borderId="11" xfId="4" applyNumberFormat="1" applyBorder="1" applyAlignment="1">
      <alignment horizontal="center"/>
    </xf>
    <xf numFmtId="165" fontId="49" fillId="0" borderId="0" xfId="4" applyNumberFormat="1" applyAlignment="1">
      <alignment horizontal="center"/>
    </xf>
    <xf numFmtId="0" fontId="57" fillId="13" borderId="15" xfId="4" applyFont="1" applyFill="1" applyBorder="1" applyAlignment="1">
      <alignment horizontal="center" vertical="center" textRotation="90" wrapText="1"/>
    </xf>
    <xf numFmtId="0" fontId="57" fillId="13" borderId="16" xfId="4" applyFont="1" applyFill="1" applyBorder="1" applyAlignment="1">
      <alignment horizontal="center" vertical="center" textRotation="90" wrapText="1"/>
    </xf>
    <xf numFmtId="0" fontId="58" fillId="0" borderId="9" xfId="4" applyFont="1" applyBorder="1" applyAlignment="1">
      <alignment horizontal="center"/>
    </xf>
    <xf numFmtId="0" fontId="58" fillId="0" borderId="14" xfId="4" applyFont="1" applyBorder="1" applyAlignment="1">
      <alignment horizontal="center"/>
    </xf>
    <xf numFmtId="0" fontId="58" fillId="0" borderId="10" xfId="4" applyFont="1" applyBorder="1" applyAlignment="1">
      <alignment horizontal="center"/>
    </xf>
    <xf numFmtId="0" fontId="59" fillId="13" borderId="5" xfId="4" applyFont="1" applyFill="1" applyBorder="1" applyAlignment="1">
      <alignment horizontal="center" vertical="center" textRotation="90" wrapText="1"/>
    </xf>
    <xf numFmtId="0" fontId="58" fillId="0" borderId="5" xfId="4" applyFont="1" applyFill="1" applyBorder="1" applyAlignment="1">
      <alignment horizontal="center" vertical="center" textRotation="90" wrapText="1"/>
    </xf>
    <xf numFmtId="0" fontId="50" fillId="0" borderId="5" xfId="4" applyFont="1" applyBorder="1" applyAlignment="1">
      <alignment horizontal="center"/>
    </xf>
    <xf numFmtId="0" fontId="52" fillId="12" borderId="0" xfId="4" applyFont="1" applyFill="1" applyAlignment="1">
      <alignment horizontal="left"/>
    </xf>
    <xf numFmtId="0" fontId="53" fillId="0" borderId="26" xfId="4" applyFont="1" applyBorder="1" applyAlignment="1">
      <alignment horizontal="center"/>
    </xf>
    <xf numFmtId="0" fontId="53" fillId="0" borderId="17" xfId="4" applyFont="1" applyBorder="1" applyAlignment="1">
      <alignment horizontal="center"/>
    </xf>
    <xf numFmtId="0" fontId="53" fillId="0" borderId="24" xfId="4" applyFont="1" applyBorder="1" applyAlignment="1">
      <alignment horizontal="center"/>
    </xf>
    <xf numFmtId="0" fontId="54" fillId="0" borderId="39" xfId="4" applyFont="1" applyBorder="1" applyAlignment="1">
      <alignment horizontal="center"/>
    </xf>
    <xf numFmtId="0" fontId="54" fillId="0" borderId="0" xfId="4" applyFont="1" applyBorder="1" applyAlignment="1">
      <alignment horizontal="center"/>
    </xf>
    <xf numFmtId="0" fontId="54" fillId="0" borderId="40" xfId="4" applyFont="1" applyBorder="1" applyAlignment="1">
      <alignment horizontal="center"/>
    </xf>
    <xf numFmtId="0" fontId="55" fillId="0" borderId="27" xfId="4" applyFont="1" applyBorder="1" applyAlignment="1">
      <alignment horizontal="left"/>
    </xf>
    <xf numFmtId="0" fontId="55" fillId="0" borderId="11" xfId="4" applyFont="1" applyBorder="1" applyAlignment="1">
      <alignment horizontal="left"/>
    </xf>
    <xf numFmtId="0" fontId="55" fillId="0" borderId="25" xfId="4" applyFont="1" applyBorder="1" applyAlignment="1">
      <alignment horizontal="left"/>
    </xf>
    <xf numFmtId="0" fontId="50" fillId="0" borderId="5" xfId="4" applyFont="1" applyBorder="1" applyAlignment="1">
      <alignment horizontal="center" vertical="center" textRotation="90" wrapText="1"/>
    </xf>
    <xf numFmtId="0" fontId="36" fillId="0" borderId="5" xfId="4" applyFont="1" applyBorder="1" applyAlignment="1">
      <alignment horizontal="left" vertical="center" wrapText="1"/>
    </xf>
    <xf numFmtId="0" fontId="49" fillId="0" borderId="22" xfId="4" applyBorder="1" applyAlignment="1">
      <alignment horizontal="center"/>
    </xf>
    <xf numFmtId="0" fontId="49" fillId="0" borderId="43" xfId="4" applyBorder="1" applyAlignment="1">
      <alignment horizontal="center"/>
    </xf>
    <xf numFmtId="0" fontId="49" fillId="0" borderId="23" xfId="4" applyBorder="1" applyAlignment="1">
      <alignment horizontal="center"/>
    </xf>
    <xf numFmtId="0" fontId="36" fillId="0" borderId="26" xfId="4" applyFont="1" applyBorder="1" applyAlignment="1">
      <alignment horizontal="left" vertical="center" wrapText="1"/>
    </xf>
    <xf numFmtId="0" fontId="36" fillId="0" borderId="24" xfId="4" applyFont="1" applyBorder="1" applyAlignment="1">
      <alignment horizontal="left" vertical="center" wrapText="1"/>
    </xf>
    <xf numFmtId="0" fontId="36" fillId="0" borderId="39" xfId="4" applyFont="1" applyBorder="1" applyAlignment="1">
      <alignment horizontal="left" vertical="center" wrapText="1"/>
    </xf>
    <xf numFmtId="0" fontId="36" fillId="0" borderId="40" xfId="4" applyFont="1" applyBorder="1" applyAlignment="1">
      <alignment horizontal="left" vertical="center" wrapText="1"/>
    </xf>
    <xf numFmtId="0" fontId="36" fillId="0" borderId="44" xfId="4" applyFont="1" applyBorder="1" applyAlignment="1">
      <alignment horizontal="left" vertical="center" wrapText="1"/>
    </xf>
    <xf numFmtId="0" fontId="36" fillId="0" borderId="45" xfId="4" applyFont="1" applyBorder="1" applyAlignment="1">
      <alignment horizontal="left" vertical="center" wrapText="1"/>
    </xf>
    <xf numFmtId="170" fontId="50" fillId="0" borderId="26" xfId="4" applyNumberFormat="1" applyFont="1" applyBorder="1" applyAlignment="1">
      <alignment horizontal="left"/>
    </xf>
    <xf numFmtId="170" fontId="50" fillId="0" borderId="17" xfId="4" applyNumberFormat="1" applyFont="1" applyBorder="1" applyAlignment="1">
      <alignment horizontal="left"/>
    </xf>
    <xf numFmtId="0" fontId="50" fillId="10" borderId="0" xfId="4" applyFont="1" applyFill="1" applyAlignment="1">
      <alignment horizontal="center"/>
    </xf>
    <xf numFmtId="0" fontId="50" fillId="10" borderId="29" xfId="4" applyFont="1" applyFill="1" applyBorder="1" applyAlignment="1">
      <alignment horizontal="center"/>
    </xf>
    <xf numFmtId="0" fontId="36" fillId="0" borderId="41" xfId="4" applyFont="1" applyBorder="1" applyAlignment="1">
      <alignment horizontal="center" vertical="center" wrapText="1"/>
    </xf>
    <xf numFmtId="0" fontId="58" fillId="0" borderId="5" xfId="4" applyFont="1" applyBorder="1" applyAlignment="1">
      <alignment horizontal="center"/>
    </xf>
    <xf numFmtId="0" fontId="59" fillId="14" borderId="24" xfId="4" applyFont="1" applyFill="1" applyBorder="1" applyAlignment="1">
      <alignment horizontal="center" vertical="center" textRotation="90" wrapText="1"/>
    </xf>
    <xf numFmtId="0" fontId="59" fillId="14" borderId="25" xfId="4" applyFont="1" applyFill="1" applyBorder="1" applyAlignment="1">
      <alignment horizontal="center" vertical="center" textRotation="90" wrapText="1"/>
    </xf>
    <xf numFmtId="0" fontId="62" fillId="0" borderId="39" xfId="4" applyFont="1" applyFill="1" applyBorder="1" applyAlignment="1">
      <alignment horizontal="center" vertical="center" textRotation="90" wrapText="1"/>
    </xf>
    <xf numFmtId="0" fontId="63" fillId="0" borderId="0" xfId="4" applyFont="1" applyFill="1" applyBorder="1" applyAlignment="1">
      <alignment horizontal="center" vertical="center" textRotation="90" wrapText="1"/>
    </xf>
    <xf numFmtId="0" fontId="58" fillId="0" borderId="0" xfId="4" applyFont="1" applyFill="1" applyBorder="1" applyAlignment="1">
      <alignment horizontal="center" vertical="center" textRotation="90" wrapText="1"/>
    </xf>
    <xf numFmtId="0" fontId="50" fillId="0" borderId="9" xfId="4" applyFont="1" applyBorder="1" applyAlignment="1">
      <alignment horizontal="center"/>
    </xf>
    <xf numFmtId="0" fontId="50" fillId="0" borderId="14" xfId="4" applyFont="1" applyBorder="1" applyAlignment="1">
      <alignment horizontal="center"/>
    </xf>
    <xf numFmtId="0" fontId="50" fillId="0" borderId="10" xfId="4" applyFont="1" applyBorder="1" applyAlignment="1">
      <alignment horizontal="center"/>
    </xf>
    <xf numFmtId="0" fontId="59" fillId="14" borderId="15" xfId="4" applyFont="1" applyFill="1" applyBorder="1" applyAlignment="1">
      <alignment horizontal="center" vertical="center" textRotation="90" wrapText="1"/>
    </xf>
    <xf numFmtId="0" fontId="59" fillId="14" borderId="16" xfId="4" applyFont="1" applyFill="1" applyBorder="1" applyAlignment="1">
      <alignment horizontal="center" vertical="center" textRotation="90" wrapText="1"/>
    </xf>
    <xf numFmtId="0" fontId="36" fillId="0" borderId="5" xfId="4" applyFont="1" applyBorder="1" applyAlignment="1">
      <alignment vertical="top" wrapText="1"/>
    </xf>
    <xf numFmtId="168" fontId="36" fillId="0" borderId="9" xfId="4" applyNumberFormat="1" applyFont="1" applyBorder="1" applyAlignment="1">
      <alignment vertical="top" wrapText="1"/>
    </xf>
    <xf numFmtId="168" fontId="36" fillId="0" borderId="10" xfId="4" applyNumberFormat="1" applyFont="1" applyBorder="1" applyAlignment="1">
      <alignment vertical="top" wrapText="1"/>
    </xf>
    <xf numFmtId="0" fontId="50" fillId="10" borderId="5" xfId="4" applyFont="1" applyFill="1" applyBorder="1" applyAlignment="1">
      <alignment horizontal="center"/>
    </xf>
    <xf numFmtId="0" fontId="36" fillId="0" borderId="9" xfId="4" applyFont="1" applyBorder="1" applyAlignment="1">
      <alignment vertical="top" wrapText="1"/>
    </xf>
    <xf numFmtId="0" fontId="36" fillId="0" borderId="10" xfId="4" applyFont="1" applyBorder="1" applyAlignment="1">
      <alignment vertical="top" wrapText="1"/>
    </xf>
    <xf numFmtId="0" fontId="64" fillId="14" borderId="0" xfId="4" applyFont="1" applyFill="1" applyAlignment="1">
      <alignment horizontal="center"/>
    </xf>
    <xf numFmtId="0" fontId="50" fillId="0" borderId="0" xfId="4" applyFont="1" applyFill="1" applyBorder="1" applyAlignment="1">
      <alignment horizontal="center"/>
    </xf>
    <xf numFmtId="0" fontId="50" fillId="12" borderId="15" xfId="4" applyFont="1" applyFill="1" applyBorder="1" applyAlignment="1">
      <alignment horizontal="center"/>
    </xf>
    <xf numFmtId="0" fontId="50" fillId="12" borderId="16" xfId="4" applyFont="1" applyFill="1" applyBorder="1" applyAlignment="1">
      <alignment horizontal="center"/>
    </xf>
    <xf numFmtId="0" fontId="50" fillId="7" borderId="9" xfId="4" applyFont="1" applyFill="1" applyBorder="1" applyAlignment="1">
      <alignment horizontal="left" vertical="center" wrapText="1"/>
    </xf>
    <xf numFmtId="0" fontId="50" fillId="7" borderId="14" xfId="4" applyFont="1" applyFill="1" applyBorder="1" applyAlignment="1">
      <alignment horizontal="left" vertical="center" wrapText="1"/>
    </xf>
    <xf numFmtId="0" fontId="50" fillId="7" borderId="10" xfId="4" applyFont="1" applyFill="1" applyBorder="1" applyAlignment="1">
      <alignment horizontal="left" vertical="center" wrapText="1"/>
    </xf>
    <xf numFmtId="0" fontId="50" fillId="17" borderId="9" xfId="4" applyFont="1" applyFill="1" applyBorder="1" applyAlignment="1">
      <alignment horizontal="center"/>
    </xf>
    <xf numFmtId="0" fontId="50" fillId="17" borderId="10" xfId="4" applyFont="1" applyFill="1" applyBorder="1" applyAlignment="1">
      <alignment horizontal="center"/>
    </xf>
    <xf numFmtId="0" fontId="66" fillId="14" borderId="0" xfId="4" applyFont="1" applyFill="1" applyAlignment="1">
      <alignment horizontal="center"/>
    </xf>
    <xf numFmtId="0" fontId="36" fillId="0" borderId="9" xfId="4" applyFont="1" applyBorder="1" applyAlignment="1">
      <alignment horizontal="left" vertical="top" wrapText="1"/>
    </xf>
    <xf numFmtId="0" fontId="36" fillId="0" borderId="10" xfId="4" applyFont="1" applyBorder="1" applyAlignment="1">
      <alignment horizontal="left" vertical="top" wrapText="1"/>
    </xf>
    <xf numFmtId="0" fontId="36" fillId="0" borderId="26" xfId="4" applyFont="1" applyBorder="1" applyAlignment="1">
      <alignment horizontal="left" vertical="top" wrapText="1"/>
    </xf>
    <xf numFmtId="0" fontId="36" fillId="0" borderId="24" xfId="4" applyFont="1" applyBorder="1" applyAlignment="1">
      <alignment horizontal="left" vertical="top" wrapText="1"/>
    </xf>
    <xf numFmtId="0" fontId="36" fillId="0" borderId="39" xfId="4" applyFont="1" applyBorder="1" applyAlignment="1">
      <alignment horizontal="left" vertical="top" wrapText="1"/>
    </xf>
    <xf numFmtId="0" fontId="36" fillId="0" borderId="40" xfId="4" applyFont="1" applyBorder="1" applyAlignment="1">
      <alignment horizontal="left" vertical="top" wrapText="1"/>
    </xf>
    <xf numFmtId="0" fontId="36" fillId="0" borderId="44" xfId="4" applyFont="1" applyBorder="1" applyAlignment="1">
      <alignment horizontal="left" vertical="top" wrapText="1"/>
    </xf>
    <xf numFmtId="0" fontId="36" fillId="0" borderId="45" xfId="4" applyFont="1" applyBorder="1" applyAlignment="1">
      <alignment horizontal="left" vertical="top" wrapText="1"/>
    </xf>
    <xf numFmtId="0" fontId="50" fillId="14" borderId="0" xfId="4" applyFont="1" applyFill="1" applyAlignment="1">
      <alignment horizontal="center"/>
    </xf>
    <xf numFmtId="0" fontId="50" fillId="0" borderId="38" xfId="4" applyFont="1" applyBorder="1" applyAlignment="1">
      <alignment horizontal="center"/>
    </xf>
    <xf numFmtId="0" fontId="50" fillId="0" borderId="36" xfId="4" applyFont="1" applyBorder="1" applyAlignment="1">
      <alignment horizontal="center"/>
    </xf>
    <xf numFmtId="0" fontId="67" fillId="0" borderId="0" xfId="4" applyFont="1" applyAlignment="1">
      <alignment horizontal="center"/>
    </xf>
    <xf numFmtId="0" fontId="67" fillId="0" borderId="29" xfId="4" applyFont="1" applyBorder="1" applyAlignment="1">
      <alignment horizontal="center"/>
    </xf>
    <xf numFmtId="0" fontId="49" fillId="0" borderId="32" xfId="4" applyBorder="1" applyAlignment="1">
      <alignment horizontal="center"/>
    </xf>
    <xf numFmtId="0" fontId="49" fillId="0" borderId="0" xfId="4" applyBorder="1" applyAlignment="1">
      <alignment horizontal="center"/>
    </xf>
    <xf numFmtId="0" fontId="49" fillId="0" borderId="31" xfId="4" applyBorder="1" applyAlignment="1">
      <alignment horizontal="center"/>
    </xf>
    <xf numFmtId="0" fontId="69" fillId="0" borderId="0" xfId="4" applyFont="1" applyAlignment="1">
      <alignment horizontal="left"/>
    </xf>
    <xf numFmtId="0" fontId="49" fillId="0" borderId="11" xfId="4" applyBorder="1" applyAlignment="1">
      <alignment horizontal="center"/>
    </xf>
    <xf numFmtId="0" fontId="49" fillId="0" borderId="0" xfId="4" applyAlignment="1">
      <alignment horizontal="center"/>
    </xf>
    <xf numFmtId="0" fontId="49" fillId="0" borderId="34" xfId="4" applyBorder="1" applyAlignment="1">
      <alignment horizontal="center"/>
    </xf>
    <xf numFmtId="0" fontId="49" fillId="0" borderId="49" xfId="4" applyBorder="1" applyAlignment="1">
      <alignment horizontal="center"/>
    </xf>
    <xf numFmtId="0" fontId="49" fillId="0" borderId="33" xfId="4" applyBorder="1" applyAlignment="1">
      <alignment horizontal="center"/>
    </xf>
    <xf numFmtId="0" fontId="3" fillId="0" borderId="0" xfId="4" applyFont="1" applyAlignment="1">
      <alignment horizontal="left"/>
    </xf>
    <xf numFmtId="0" fontId="1" fillId="0" borderId="38" xfId="4" applyFont="1" applyBorder="1" applyAlignment="1">
      <alignment horizontal="left"/>
    </xf>
    <xf numFmtId="0" fontId="1" fillId="0" borderId="37" xfId="4" applyFont="1" applyBorder="1" applyAlignment="1">
      <alignment horizontal="left"/>
    </xf>
    <xf numFmtId="0" fontId="1" fillId="0" borderId="36" xfId="4" applyFont="1" applyBorder="1" applyAlignment="1">
      <alignment horizontal="left"/>
    </xf>
    <xf numFmtId="0" fontId="71" fillId="20" borderId="2" xfId="4" applyFont="1" applyFill="1" applyBorder="1" applyAlignment="1">
      <alignment horizontal="center" wrapText="1"/>
    </xf>
    <xf numFmtId="0" fontId="1" fillId="0" borderId="4" xfId="4" applyFont="1" applyBorder="1" applyAlignment="1">
      <alignment horizontal="left"/>
    </xf>
    <xf numFmtId="0" fontId="1" fillId="0" borderId="5" xfId="4" applyFont="1" applyBorder="1" applyAlignment="1">
      <alignment horizontal="left"/>
    </xf>
    <xf numFmtId="0" fontId="1" fillId="0" borderId="6" xfId="4" applyFont="1" applyBorder="1" applyAlignment="1">
      <alignment horizontal="left"/>
    </xf>
    <xf numFmtId="0" fontId="71" fillId="20" borderId="9" xfId="4" applyFont="1" applyFill="1" applyBorder="1" applyAlignment="1">
      <alignment horizontal="center" wrapText="1"/>
    </xf>
    <xf numFmtId="0" fontId="71" fillId="20" borderId="10" xfId="4" applyFont="1" applyFill="1" applyBorder="1" applyAlignment="1">
      <alignment horizontal="center" wrapText="1"/>
    </xf>
    <xf numFmtId="0" fontId="49" fillId="0" borderId="26" xfId="4" applyBorder="1" applyAlignment="1">
      <alignment horizontal="right"/>
    </xf>
    <xf numFmtId="0" fontId="49" fillId="0" borderId="24" xfId="4" applyBorder="1" applyAlignment="1">
      <alignment horizontal="right"/>
    </xf>
    <xf numFmtId="0" fontId="49" fillId="0" borderId="39" xfId="4" applyBorder="1" applyAlignment="1">
      <alignment horizontal="right"/>
    </xf>
    <xf numFmtId="0" fontId="49" fillId="0" borderId="40" xfId="4" applyBorder="1" applyAlignment="1">
      <alignment horizontal="right"/>
    </xf>
    <xf numFmtId="0" fontId="49" fillId="0" borderId="9" xfId="4" applyBorder="1" applyAlignment="1">
      <alignment horizontal="right"/>
    </xf>
    <xf numFmtId="0" fontId="49" fillId="0" borderId="10" xfId="4" applyBorder="1" applyAlignment="1">
      <alignment horizontal="right"/>
    </xf>
    <xf numFmtId="0" fontId="74" fillId="0" borderId="66" xfId="4" applyFont="1" applyBorder="1" applyAlignment="1">
      <alignment horizontal="left" vertical="center" wrapText="1"/>
    </xf>
    <xf numFmtId="0" fontId="74" fillId="0" borderId="67" xfId="4" applyFont="1" applyBorder="1" applyAlignment="1">
      <alignment horizontal="left" vertical="center" wrapText="1"/>
    </xf>
    <xf numFmtId="0" fontId="73" fillId="21" borderId="56" xfId="4" applyFont="1" applyFill="1" applyBorder="1" applyAlignment="1">
      <alignment horizontal="center" vertical="center" wrapText="1"/>
    </xf>
    <xf numFmtId="0" fontId="73" fillId="21" borderId="57" xfId="4" applyFont="1" applyFill="1" applyBorder="1" applyAlignment="1">
      <alignment horizontal="center" vertical="center" wrapText="1"/>
    </xf>
    <xf numFmtId="49" fontId="74" fillId="0" borderId="61" xfId="4" applyNumberFormat="1" applyFont="1" applyBorder="1" applyAlignment="1">
      <alignment horizontal="center" vertical="center" wrapText="1"/>
    </xf>
    <xf numFmtId="49" fontId="74" fillId="0" borderId="62" xfId="4" applyNumberFormat="1" applyFont="1" applyBorder="1" applyAlignment="1">
      <alignment horizontal="center" vertical="center" wrapText="1"/>
    </xf>
    <xf numFmtId="49" fontId="74" fillId="0" borderId="66" xfId="4" applyNumberFormat="1" applyFont="1" applyBorder="1" applyAlignment="1">
      <alignment horizontal="center" vertical="center" wrapText="1"/>
    </xf>
    <xf numFmtId="49" fontId="74" fillId="0" borderId="67" xfId="4" applyNumberFormat="1" applyFont="1" applyBorder="1" applyAlignment="1">
      <alignment horizontal="center" vertical="center" wrapText="1"/>
    </xf>
    <xf numFmtId="17" fontId="74" fillId="0" borderId="56" xfId="4" applyNumberFormat="1" applyFont="1" applyBorder="1" applyAlignment="1">
      <alignment horizontal="center" vertical="center" wrapText="1"/>
    </xf>
    <xf numFmtId="17" fontId="74" fillId="0" borderId="71" xfId="4" applyNumberFormat="1" applyFont="1" applyBorder="1" applyAlignment="1">
      <alignment horizontal="center" vertical="center" wrapText="1"/>
    </xf>
    <xf numFmtId="17" fontId="74" fillId="0" borderId="57" xfId="4" applyNumberFormat="1" applyFont="1" applyBorder="1" applyAlignment="1">
      <alignment horizontal="center" vertical="center" wrapText="1"/>
    </xf>
    <xf numFmtId="0" fontId="1" fillId="0" borderId="41" xfId="4" applyFont="1" applyBorder="1" applyAlignment="1">
      <alignment horizontal="center"/>
    </xf>
    <xf numFmtId="0" fontId="47" fillId="3" borderId="38" xfId="4" applyFont="1" applyFill="1" applyBorder="1" applyAlignment="1">
      <alignment horizontal="center"/>
    </xf>
    <xf numFmtId="0" fontId="47" fillId="3" borderId="76" xfId="4" applyFont="1" applyFill="1" applyBorder="1" applyAlignment="1">
      <alignment horizontal="center"/>
    </xf>
    <xf numFmtId="0" fontId="49" fillId="0" borderId="34" xfId="4" applyBorder="1" applyAlignment="1">
      <alignment horizontal="left"/>
    </xf>
    <xf numFmtId="0" fontId="49" fillId="0" borderId="77" xfId="4" applyBorder="1" applyAlignment="1">
      <alignment horizontal="left"/>
    </xf>
    <xf numFmtId="0" fontId="49" fillId="0" borderId="30" xfId="4" applyBorder="1" applyAlignment="1">
      <alignment horizontal="left"/>
    </xf>
    <xf numFmtId="0" fontId="49" fillId="0" borderId="45" xfId="4" applyBorder="1" applyAlignment="1">
      <alignment horizontal="left"/>
    </xf>
    <xf numFmtId="0" fontId="47" fillId="3" borderId="0" xfId="4" applyFont="1" applyFill="1" applyAlignment="1">
      <alignment horizontal="right"/>
    </xf>
    <xf numFmtId="0" fontId="47" fillId="3" borderId="0" xfId="4" applyFont="1" applyFill="1" applyAlignment="1">
      <alignment horizontal="center"/>
    </xf>
    <xf numFmtId="0" fontId="1" fillId="0" borderId="0" xfId="4" applyFont="1" applyAlignment="1">
      <alignment horizontal="center"/>
    </xf>
    <xf numFmtId="0" fontId="47" fillId="3" borderId="38" xfId="4" applyFont="1" applyFill="1" applyBorder="1" applyAlignment="1">
      <alignment horizontal="right"/>
    </xf>
    <xf numFmtId="0" fontId="47" fillId="3" borderId="37" xfId="4" applyFont="1" applyFill="1" applyBorder="1" applyAlignment="1">
      <alignment horizontal="right"/>
    </xf>
    <xf numFmtId="0" fontId="47" fillId="3" borderId="37" xfId="4" applyFont="1" applyFill="1" applyBorder="1" applyAlignment="1">
      <alignment horizontal="center"/>
    </xf>
    <xf numFmtId="0" fontId="47" fillId="3" borderId="36" xfId="4" applyFont="1" applyFill="1" applyBorder="1" applyAlignment="1">
      <alignment horizontal="center"/>
    </xf>
    <xf numFmtId="173" fontId="49" fillId="0" borderId="2" xfId="4" applyNumberFormat="1" applyBorder="1" applyAlignment="1">
      <alignment horizontal="center"/>
    </xf>
    <xf numFmtId="0" fontId="49" fillId="0" borderId="2" xfId="4" applyBorder="1" applyAlignment="1">
      <alignment horizontal="center"/>
    </xf>
    <xf numFmtId="0" fontId="49" fillId="0" borderId="3" xfId="4" applyBorder="1" applyAlignment="1">
      <alignment horizontal="center"/>
    </xf>
    <xf numFmtId="173" fontId="49" fillId="0" borderId="5" xfId="4" applyNumberFormat="1" applyBorder="1" applyAlignment="1">
      <alignment horizontal="center"/>
    </xf>
    <xf numFmtId="0" fontId="49" fillId="0" borderId="5" xfId="4" applyBorder="1" applyAlignment="1">
      <alignment horizontal="center"/>
    </xf>
    <xf numFmtId="0" fontId="49" fillId="0" borderId="6" xfId="4" applyBorder="1" applyAlignment="1">
      <alignment horizontal="center"/>
    </xf>
    <xf numFmtId="165" fontId="49" fillId="0" borderId="5" xfId="4" applyNumberFormat="1" applyBorder="1" applyAlignment="1">
      <alignment horizontal="center"/>
    </xf>
    <xf numFmtId="173" fontId="49" fillId="0" borderId="46" xfId="4" applyNumberFormat="1" applyBorder="1" applyAlignment="1">
      <alignment horizontal="center"/>
    </xf>
    <xf numFmtId="0" fontId="49" fillId="0" borderId="46" xfId="4" applyBorder="1" applyAlignment="1">
      <alignment horizontal="center"/>
    </xf>
    <xf numFmtId="0" fontId="49" fillId="0" borderId="75" xfId="4" applyBorder="1" applyAlignment="1">
      <alignment horizontal="center"/>
    </xf>
    <xf numFmtId="173" fontId="49" fillId="0" borderId="2" xfId="4" applyNumberFormat="1" applyBorder="1" applyAlignment="1">
      <alignment horizontal="right"/>
    </xf>
    <xf numFmtId="173" fontId="49" fillId="0" borderId="3" xfId="4" applyNumberFormat="1" applyBorder="1" applyAlignment="1">
      <alignment horizontal="right"/>
    </xf>
    <xf numFmtId="3" fontId="49" fillId="0" borderId="5" xfId="4" applyNumberFormat="1" applyBorder="1" applyAlignment="1">
      <alignment horizontal="right"/>
    </xf>
    <xf numFmtId="3" fontId="49" fillId="0" borderId="6" xfId="4" applyNumberFormat="1" applyBorder="1" applyAlignment="1">
      <alignment horizontal="right"/>
    </xf>
    <xf numFmtId="173" fontId="49" fillId="0" borderId="46" xfId="4" applyNumberFormat="1" applyBorder="1" applyAlignment="1">
      <alignment horizontal="right"/>
    </xf>
    <xf numFmtId="173" fontId="49" fillId="0" borderId="75" xfId="4" applyNumberFormat="1" applyBorder="1" applyAlignment="1">
      <alignment horizontal="right"/>
    </xf>
    <xf numFmtId="0" fontId="28" fillId="0" borderId="0" xfId="4" applyFont="1" applyAlignment="1">
      <alignment horizontal="left"/>
    </xf>
    <xf numFmtId="165" fontId="49" fillId="0" borderId="11" xfId="4" applyNumberFormat="1" applyBorder="1" applyAlignment="1">
      <alignment horizontal="center"/>
    </xf>
    <xf numFmtId="0" fontId="26" fillId="0" borderId="11" xfId="0" applyFont="1" applyFill="1" applyBorder="1" applyAlignment="1">
      <alignment horizontal="center" wrapText="1"/>
    </xf>
    <xf numFmtId="0" fontId="24" fillId="8" borderId="17" xfId="0" applyFont="1" applyFill="1" applyBorder="1" applyAlignment="1">
      <alignment horizontal="center" vertical="center"/>
    </xf>
    <xf numFmtId="0" fontId="24" fillId="8" borderId="0" xfId="0" applyFont="1" applyFill="1" applyBorder="1" applyAlignment="1">
      <alignment horizontal="center" vertical="center"/>
    </xf>
    <xf numFmtId="0" fontId="24" fillId="8" borderId="11" xfId="0" applyFont="1" applyFill="1" applyBorder="1" applyAlignment="1">
      <alignment horizontal="center" vertical="center"/>
    </xf>
    <xf numFmtId="0" fontId="23" fillId="8" borderId="5" xfId="0" applyFont="1" applyFill="1" applyBorder="1" applyAlignment="1">
      <alignment horizontal="center" vertical="center" wrapText="1"/>
    </xf>
    <xf numFmtId="0" fontId="23" fillId="8" borderId="15" xfId="0" applyFont="1" applyFill="1" applyBorder="1" applyAlignment="1">
      <alignment horizontal="center" vertical="center"/>
    </xf>
    <xf numFmtId="0" fontId="23" fillId="8" borderId="16" xfId="0" applyFont="1" applyFill="1" applyBorder="1" applyAlignment="1">
      <alignment horizontal="center" vertical="center"/>
    </xf>
    <xf numFmtId="0" fontId="1" fillId="8" borderId="9" xfId="0" applyFont="1" applyFill="1" applyBorder="1" applyAlignment="1">
      <alignment horizontal="center" vertical="center"/>
    </xf>
    <xf numFmtId="0" fontId="1" fillId="8" borderId="10" xfId="0" applyFont="1" applyFill="1" applyBorder="1" applyAlignment="1">
      <alignment horizontal="center" vertical="center"/>
    </xf>
    <xf numFmtId="0" fontId="25" fillId="8" borderId="5" xfId="0" applyFont="1" applyFill="1" applyBorder="1" applyAlignment="1">
      <alignment horizontal="center" wrapText="1"/>
    </xf>
    <xf numFmtId="0" fontId="23" fillId="8" borderId="15" xfId="0" applyFont="1" applyFill="1" applyBorder="1" applyAlignment="1">
      <alignment horizontal="center" vertical="center" wrapText="1"/>
    </xf>
    <xf numFmtId="0" fontId="23" fillId="8" borderId="8" xfId="0" applyFont="1" applyFill="1" applyBorder="1" applyAlignment="1">
      <alignment horizontal="center" vertical="center" wrapText="1"/>
    </xf>
    <xf numFmtId="0" fontId="23" fillId="8" borderId="16" xfId="0" applyFont="1" applyFill="1" applyBorder="1" applyAlignment="1">
      <alignment horizontal="center" vertical="center" wrapText="1"/>
    </xf>
    <xf numFmtId="0" fontId="22" fillId="8" borderId="15" xfId="0" applyFont="1" applyFill="1" applyBorder="1" applyAlignment="1">
      <alignment horizontal="center" wrapText="1"/>
    </xf>
    <xf numFmtId="0" fontId="22" fillId="8" borderId="16" xfId="0" applyFont="1" applyFill="1" applyBorder="1" applyAlignment="1">
      <alignment horizontal="center" wrapText="1"/>
    </xf>
    <xf numFmtId="0" fontId="7" fillId="8" borderId="15" xfId="0" applyFont="1" applyFill="1" applyBorder="1" applyAlignment="1">
      <alignment horizontal="center"/>
    </xf>
    <xf numFmtId="0" fontId="7" fillId="8" borderId="16" xfId="0" applyFont="1" applyFill="1" applyBorder="1" applyAlignment="1">
      <alignment horizontal="center"/>
    </xf>
    <xf numFmtId="0" fontId="14" fillId="0" borderId="0" xfId="0" applyFont="1" applyAlignment="1">
      <alignment horizontal="left" wrapText="1"/>
    </xf>
    <xf numFmtId="0" fontId="14" fillId="0" borderId="0" xfId="0" applyFont="1" applyAlignment="1">
      <alignment horizontal="left"/>
    </xf>
    <xf numFmtId="0" fontId="10" fillId="0" borderId="0" xfId="0" applyFont="1" applyAlignment="1">
      <alignment horizontal="left" wrapText="1"/>
    </xf>
    <xf numFmtId="0" fontId="10" fillId="0" borderId="0" xfId="0" applyFont="1" applyAlignment="1">
      <alignment horizontal="left"/>
    </xf>
    <xf numFmtId="0" fontId="27" fillId="0" borderId="0" xfId="0" applyFont="1" applyAlignment="1">
      <alignment horizontal="left" wrapText="1"/>
    </xf>
    <xf numFmtId="0" fontId="27" fillId="0" borderId="0" xfId="0" applyFont="1" applyAlignment="1">
      <alignment horizontal="left"/>
    </xf>
    <xf numFmtId="0" fontId="0" fillId="4" borderId="9" xfId="0" applyFont="1" applyFill="1" applyBorder="1" applyAlignment="1">
      <alignment horizontal="center"/>
    </xf>
    <xf numFmtId="0" fontId="0" fillId="4" borderId="10" xfId="0" applyFont="1" applyFill="1" applyBorder="1" applyAlignment="1">
      <alignment horizontal="center"/>
    </xf>
    <xf numFmtId="4" fontId="0" fillId="4" borderId="9" xfId="0" applyNumberFormat="1" applyFill="1" applyBorder="1" applyAlignment="1">
      <alignment horizontal="center"/>
    </xf>
    <xf numFmtId="4" fontId="0" fillId="4" borderId="14" xfId="0" applyNumberFormat="1" applyFill="1" applyBorder="1" applyAlignment="1">
      <alignment horizontal="center"/>
    </xf>
    <xf numFmtId="4" fontId="0" fillId="4" borderId="10" xfId="0" applyNumberFormat="1"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6" fillId="3" borderId="0" xfId="0" applyFont="1" applyFill="1" applyAlignment="1">
      <alignment horizontal="center"/>
    </xf>
    <xf numFmtId="0" fontId="5" fillId="3" borderId="0" xfId="0" applyFont="1" applyFill="1" applyAlignment="1">
      <alignment horizontal="center"/>
    </xf>
    <xf numFmtId="0" fontId="5" fillId="3" borderId="11" xfId="0" applyFont="1" applyFill="1" applyBorder="1" applyAlignment="1">
      <alignment horizontal="center"/>
    </xf>
    <xf numFmtId="0" fontId="9" fillId="5" borderId="5" xfId="0" applyFont="1" applyFill="1" applyBorder="1" applyAlignment="1">
      <alignment horizontal="center" vertical="center"/>
    </xf>
    <xf numFmtId="0" fontId="9" fillId="5" borderId="5" xfId="0" applyFont="1" applyFill="1" applyBorder="1" applyAlignment="1">
      <alignment horizontal="center"/>
    </xf>
    <xf numFmtId="0" fontId="1" fillId="0" borderId="9" xfId="0" applyFont="1" applyBorder="1" applyAlignment="1">
      <alignment horizontal="left"/>
    </xf>
    <xf numFmtId="0" fontId="1" fillId="0" borderId="14" xfId="0" applyFont="1" applyBorder="1" applyAlignment="1">
      <alignment horizontal="left"/>
    </xf>
    <xf numFmtId="0" fontId="1" fillId="0" borderId="10" xfId="0" applyFont="1" applyBorder="1" applyAlignment="1">
      <alignment horizontal="left"/>
    </xf>
    <xf numFmtId="0" fontId="7" fillId="0" borderId="9" xfId="0" applyFont="1" applyBorder="1" applyAlignment="1">
      <alignment horizontal="left"/>
    </xf>
    <xf numFmtId="0" fontId="7" fillId="0" borderId="14" xfId="0" applyFont="1" applyBorder="1" applyAlignment="1">
      <alignment horizontal="left"/>
    </xf>
    <xf numFmtId="0" fontId="7" fillId="0" borderId="10" xfId="0" applyFont="1" applyBorder="1" applyAlignment="1">
      <alignment horizontal="left"/>
    </xf>
    <xf numFmtId="0" fontId="3" fillId="0" borderId="0" xfId="0" applyFont="1" applyAlignment="1">
      <alignment horizontal="left" wrapText="1"/>
    </xf>
    <xf numFmtId="0" fontId="23" fillId="0" borderId="5" xfId="0" applyFont="1" applyBorder="1" applyAlignment="1">
      <alignment horizontal="center" vertical="center" wrapText="1"/>
    </xf>
    <xf numFmtId="0" fontId="20" fillId="0" borderId="5" xfId="0" applyFont="1" applyBorder="1" applyAlignment="1">
      <alignment vertical="center" wrapText="1"/>
    </xf>
    <xf numFmtId="0" fontId="23" fillId="0" borderId="5" xfId="0" applyFont="1" applyBorder="1" applyAlignment="1">
      <alignment horizontal="left" vertical="center" wrapText="1"/>
    </xf>
    <xf numFmtId="0" fontId="20" fillId="0" borderId="5" xfId="0" applyFont="1" applyBorder="1" applyAlignment="1">
      <alignment horizontal="left" vertical="center" wrapText="1"/>
    </xf>
    <xf numFmtId="0" fontId="32" fillId="0" borderId="5"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0" xfId="0" applyFont="1" applyAlignment="1">
      <alignment horizontal="center"/>
    </xf>
    <xf numFmtId="0" fontId="20" fillId="0" borderId="15" xfId="0" applyFont="1" applyBorder="1" applyAlignment="1">
      <alignment vertical="center" wrapText="1"/>
    </xf>
    <xf numFmtId="0" fontId="20" fillId="0" borderId="8" xfId="0" applyFont="1" applyBorder="1" applyAlignment="1">
      <alignment vertical="center" wrapText="1"/>
    </xf>
    <xf numFmtId="0" fontId="20" fillId="0" borderId="16" xfId="0" applyFont="1" applyBorder="1" applyAlignment="1">
      <alignment vertical="center" wrapText="1"/>
    </xf>
    <xf numFmtId="0" fontId="23" fillId="0" borderId="5" xfId="0" applyFont="1" applyBorder="1" applyAlignment="1">
      <alignment horizontal="center" vertical="center" wrapText="1" shrinkToFit="1"/>
    </xf>
    <xf numFmtId="0" fontId="20" fillId="0" borderId="15"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5" xfId="0" applyFont="1" applyBorder="1" applyAlignment="1">
      <alignment horizontal="left" vertical="center" wrapText="1"/>
    </xf>
    <xf numFmtId="0" fontId="20" fillId="0" borderId="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5" xfId="0" applyFont="1" applyFill="1" applyBorder="1" applyAlignment="1">
      <alignment horizontal="center" vertical="center" wrapText="1"/>
    </xf>
    <xf numFmtId="0" fontId="1"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16" xfId="0" applyFont="1" applyBorder="1" applyAlignment="1">
      <alignment horizontal="center" vertical="center" wrapText="1"/>
    </xf>
    <xf numFmtId="0" fontId="1" fillId="0" borderId="5" xfId="0" applyFont="1" applyBorder="1" applyAlignment="1">
      <alignment horizontal="center"/>
    </xf>
    <xf numFmtId="0" fontId="1" fillId="0" borderId="0" xfId="0" applyFont="1" applyAlignment="1">
      <alignment horizontal="left" vertical="center" wrapText="1"/>
    </xf>
    <xf numFmtId="0" fontId="1" fillId="6" borderId="15" xfId="0" applyFont="1" applyFill="1" applyBorder="1" applyAlignment="1">
      <alignment horizontal="center" vertical="center"/>
    </xf>
    <xf numFmtId="0" fontId="1" fillId="6" borderId="21" xfId="0" applyFont="1" applyFill="1" applyBorder="1" applyAlignment="1">
      <alignment horizontal="center" vertical="center"/>
    </xf>
    <xf numFmtId="0" fontId="0" fillId="0" borderId="5" xfId="0" applyBorder="1" applyAlignment="1">
      <alignment horizontal="left" vertical="center" wrapText="1"/>
    </xf>
    <xf numFmtId="0" fontId="1" fillId="6" borderId="22" xfId="0" applyFont="1" applyFill="1" applyBorder="1" applyAlignment="1">
      <alignment horizontal="center" vertical="center"/>
    </xf>
    <xf numFmtId="0" fontId="1" fillId="6" borderId="23" xfId="0" applyFont="1" applyFill="1" applyBorder="1" applyAlignment="1">
      <alignment horizontal="center" vertical="center"/>
    </xf>
    <xf numFmtId="0" fontId="14" fillId="0" borderId="0" xfId="0" applyFont="1" applyAlignment="1">
      <alignment horizontal="center" wrapText="1"/>
    </xf>
    <xf numFmtId="0" fontId="1" fillId="0" borderId="26" xfId="0" applyFont="1" applyBorder="1" applyAlignment="1">
      <alignment horizontal="left" vertical="center" wrapText="1"/>
    </xf>
    <xf numFmtId="0" fontId="1" fillId="0" borderId="17" xfId="0" applyFont="1" applyBorder="1" applyAlignment="1">
      <alignment horizontal="left" vertical="center" wrapText="1"/>
    </xf>
    <xf numFmtId="0" fontId="1" fillId="0" borderId="24" xfId="0" applyFont="1" applyBorder="1" applyAlignment="1">
      <alignment horizontal="left" vertical="center" wrapText="1"/>
    </xf>
    <xf numFmtId="0" fontId="1" fillId="0" borderId="27" xfId="0" applyFont="1" applyBorder="1" applyAlignment="1">
      <alignment horizontal="left" vertical="center" wrapText="1"/>
    </xf>
    <xf numFmtId="0" fontId="1" fillId="0" borderId="11" xfId="0" applyFont="1" applyBorder="1" applyAlignment="1">
      <alignment horizontal="left" vertical="center" wrapText="1"/>
    </xf>
    <xf numFmtId="0" fontId="1" fillId="0" borderId="25" xfId="0" applyFont="1" applyBorder="1" applyAlignment="1">
      <alignment horizontal="left" vertical="center" wrapText="1"/>
    </xf>
    <xf numFmtId="0" fontId="0" fillId="0" borderId="32" xfId="0" applyBorder="1" applyAlignment="1">
      <alignment horizontal="left" vertical="justify" wrapText="1"/>
    </xf>
    <xf numFmtId="0" fontId="0" fillId="0" borderId="0" xfId="0" applyBorder="1" applyAlignment="1">
      <alignment horizontal="left" vertical="justify" wrapText="1"/>
    </xf>
    <xf numFmtId="0" fontId="0" fillId="0" borderId="31" xfId="0" applyBorder="1" applyAlignment="1">
      <alignment horizontal="left" vertical="justify" wrapText="1"/>
    </xf>
    <xf numFmtId="0" fontId="36" fillId="0" borderId="32" xfId="0" applyFont="1" applyBorder="1" applyAlignment="1">
      <alignment horizontal="justify" vertical="justify" wrapText="1"/>
    </xf>
    <xf numFmtId="0" fontId="36" fillId="0" borderId="0" xfId="0" applyFont="1" applyBorder="1" applyAlignment="1">
      <alignment horizontal="justify" vertical="justify" wrapText="1"/>
    </xf>
    <xf numFmtId="0" fontId="36" fillId="0" borderId="31" xfId="0" applyFont="1" applyBorder="1" applyAlignment="1">
      <alignment horizontal="justify" vertical="justify" wrapText="1"/>
    </xf>
    <xf numFmtId="0" fontId="21" fillId="0" borderId="38" xfId="0" applyFont="1" applyBorder="1" applyAlignment="1">
      <alignment horizontal="center" vertical="justify" wrapText="1"/>
    </xf>
    <xf numFmtId="0" fontId="21" fillId="0" borderId="37" xfId="0" applyFont="1" applyBorder="1" applyAlignment="1">
      <alignment horizontal="center" vertical="justify" wrapText="1"/>
    </xf>
    <xf numFmtId="0" fontId="21" fillId="0" borderId="36" xfId="0" applyFont="1" applyBorder="1" applyAlignment="1">
      <alignment horizontal="center" vertical="justify" wrapText="1"/>
    </xf>
    <xf numFmtId="0" fontId="18" fillId="0" borderId="5" xfId="0" applyFont="1" applyBorder="1" applyAlignment="1">
      <alignment horizontal="center" wrapText="1"/>
    </xf>
  </cellXfs>
  <cellStyles count="7">
    <cellStyle name="Hipervínculo" xfId="5" builtinId="8"/>
    <cellStyle name="Millares" xfId="2" builtinId="3"/>
    <cellStyle name="Millares 2" xfId="6"/>
    <cellStyle name="Moneda" xfId="1" builtinId="4"/>
    <cellStyle name="Normal" xfId="0" builtinId="0"/>
    <cellStyle name="Normal 2" xfId="4"/>
    <cellStyle name="Porcentaje" xfId="3" builtinId="5"/>
  </cellStyles>
  <dxfs count="0"/>
  <tableStyles count="0" defaultTableStyle="TableStyleMedium9" defaultPivotStyle="PivotStyleLight16"/>
  <colors>
    <mruColors>
      <color rgb="FFF7FC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22</xdr:col>
      <xdr:colOff>352425</xdr:colOff>
      <xdr:row>62</xdr:row>
      <xdr:rowOff>104775</xdr:rowOff>
    </xdr:from>
    <xdr:to>
      <xdr:col>26</xdr:col>
      <xdr:colOff>1485900</xdr:colOff>
      <xdr:row>77</xdr:row>
      <xdr:rowOff>114300</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26000" y="14563725"/>
          <a:ext cx="3838575" cy="303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417934</xdr:colOff>
      <xdr:row>169</xdr:row>
      <xdr:rowOff>174945</xdr:rowOff>
    </xdr:from>
    <xdr:to>
      <xdr:col>15</xdr:col>
      <xdr:colOff>505408</xdr:colOff>
      <xdr:row>170</xdr:row>
      <xdr:rowOff>311017</xdr:rowOff>
    </xdr:to>
    <xdr:sp macro="" textlink="">
      <xdr:nvSpPr>
        <xdr:cNvPr id="3" name="Flecha derecha 2"/>
        <xdr:cNvSpPr/>
      </xdr:nvSpPr>
      <xdr:spPr>
        <a:xfrm>
          <a:off x="3161134" y="36579495"/>
          <a:ext cx="8793324" cy="3265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C"/>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20</xdr:row>
      <xdr:rowOff>47625</xdr:rowOff>
    </xdr:from>
    <xdr:to>
      <xdr:col>8</xdr:col>
      <xdr:colOff>85725</xdr:colOff>
      <xdr:row>35</xdr:row>
      <xdr:rowOff>104775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2302" t="32426" r="24513" b="14574"/>
        <a:stretch>
          <a:fillRect/>
        </a:stretch>
      </xdr:blipFill>
      <xdr:spPr bwMode="auto">
        <a:xfrm>
          <a:off x="0" y="3876675"/>
          <a:ext cx="6181725"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0</xdr:colOff>
      <xdr:row>4</xdr:row>
      <xdr:rowOff>0</xdr:rowOff>
    </xdr:from>
    <xdr:to>
      <xdr:col>19</xdr:col>
      <xdr:colOff>637429</xdr:colOff>
      <xdr:row>17</xdr:row>
      <xdr:rowOff>171109</xdr:rowOff>
    </xdr:to>
    <xdr:pic>
      <xdr:nvPicPr>
        <xdr:cNvPr id="2" name="Imagen 1"/>
        <xdr:cNvPicPr>
          <a:picLocks noChangeAspect="1"/>
        </xdr:cNvPicPr>
      </xdr:nvPicPr>
      <xdr:blipFill>
        <a:blip xmlns:r="http://schemas.openxmlformats.org/officeDocument/2006/relationships" r:embed="rId1"/>
        <a:stretch>
          <a:fillRect/>
        </a:stretch>
      </xdr:blipFill>
      <xdr:spPr>
        <a:xfrm>
          <a:off x="12030075" y="771525"/>
          <a:ext cx="5971429" cy="272380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9527</xdr:colOff>
      <xdr:row>23</xdr:row>
      <xdr:rowOff>180975</xdr:rowOff>
    </xdr:from>
    <xdr:to>
      <xdr:col>8</xdr:col>
      <xdr:colOff>2562225</xdr:colOff>
      <xdr:row>30</xdr:row>
      <xdr:rowOff>104775</xdr:rowOff>
    </xdr:to>
    <xdr:cxnSp macro="">
      <xdr:nvCxnSpPr>
        <xdr:cNvPr id="2" name="2 Conector recto de flecha"/>
        <xdr:cNvCxnSpPr/>
      </xdr:nvCxnSpPr>
      <xdr:spPr>
        <a:xfrm flipH="1">
          <a:off x="4600577" y="4714875"/>
          <a:ext cx="2552698" cy="1085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9" sqref="D29"/>
    </sheetView>
  </sheetViews>
  <sheetFormatPr baseColWidth="10" defaultRowHeight="1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workbookViewId="0">
      <selection activeCell="B32" sqref="B32:C32"/>
    </sheetView>
  </sheetViews>
  <sheetFormatPr baseColWidth="10" defaultRowHeight="15"/>
  <cols>
    <col min="3" max="3" width="65.28515625" customWidth="1"/>
    <col min="4" max="4" width="5.7109375" customWidth="1"/>
    <col min="5" max="5" width="6.140625" customWidth="1"/>
    <col min="9" max="9" width="36.28515625" customWidth="1"/>
  </cols>
  <sheetData>
    <row r="1" spans="1:10" s="1" customFormat="1" ht="32.25" customHeight="1">
      <c r="A1" s="651" t="s">
        <v>602</v>
      </c>
      <c r="B1" s="651"/>
      <c r="C1" s="651"/>
      <c r="D1" s="651"/>
      <c r="E1" s="651"/>
      <c r="F1" s="651"/>
      <c r="G1" s="651"/>
      <c r="H1" s="651"/>
      <c r="I1" s="651"/>
      <c r="J1" s="651"/>
    </row>
    <row r="2" spans="1:10" s="1" customFormat="1"/>
    <row r="3" spans="1:10" s="1" customFormat="1">
      <c r="A3" s="92" t="s">
        <v>99</v>
      </c>
    </row>
    <row r="4" spans="1:10" s="1" customFormat="1">
      <c r="A4" s="1" t="s">
        <v>100</v>
      </c>
    </row>
    <row r="5" spans="1:10" s="1" customFormat="1">
      <c r="A5" s="1" t="s">
        <v>101</v>
      </c>
    </row>
    <row r="6" spans="1:10" s="1" customFormat="1">
      <c r="A6" s="1" t="s">
        <v>102</v>
      </c>
    </row>
    <row r="7" spans="1:10" s="1" customFormat="1">
      <c r="A7" s="1" t="s">
        <v>103</v>
      </c>
    </row>
    <row r="8" spans="1:10" s="1" customFormat="1">
      <c r="A8" s="92" t="s">
        <v>104</v>
      </c>
    </row>
    <row r="9" spans="1:10" s="1" customFormat="1">
      <c r="A9" s="1" t="s">
        <v>105</v>
      </c>
    </row>
    <row r="10" spans="1:10" s="1" customFormat="1">
      <c r="A10" s="1" t="s">
        <v>106</v>
      </c>
    </row>
    <row r="11" spans="1:10" s="1" customFormat="1">
      <c r="A11" s="1" t="s">
        <v>107</v>
      </c>
    </row>
    <row r="12" spans="1:10" s="1" customFormat="1"/>
    <row r="13" spans="1:10" s="1" customFormat="1"/>
    <row r="14" spans="1:10">
      <c r="A14" s="640" t="s">
        <v>84</v>
      </c>
      <c r="B14" s="640"/>
      <c r="C14" s="640"/>
      <c r="D14" s="640"/>
      <c r="E14" s="640"/>
      <c r="F14" s="640"/>
      <c r="G14" s="640"/>
      <c r="H14" s="640"/>
      <c r="I14" s="640"/>
      <c r="J14" s="640"/>
    </row>
    <row r="15" spans="1:10">
      <c r="A15" s="640"/>
      <c r="B15" s="640"/>
      <c r="C15" s="640"/>
      <c r="D15" s="640"/>
      <c r="E15" s="640"/>
      <c r="F15" s="640"/>
      <c r="G15" s="640"/>
      <c r="H15" s="640"/>
      <c r="I15" s="640"/>
      <c r="J15" s="640"/>
    </row>
    <row r="16" spans="1:10" ht="18">
      <c r="A16" s="641" t="s">
        <v>210</v>
      </c>
      <c r="B16" s="641"/>
      <c r="C16" s="641"/>
      <c r="D16" s="641"/>
      <c r="E16" s="641"/>
      <c r="F16" s="641"/>
      <c r="G16" s="641"/>
      <c r="H16" s="641"/>
      <c r="I16" s="641"/>
      <c r="J16" s="641"/>
    </row>
    <row r="17" spans="1:10" ht="18">
      <c r="A17" s="642"/>
      <c r="B17" s="642"/>
      <c r="C17" s="642"/>
      <c r="D17" s="642"/>
      <c r="E17" s="642"/>
      <c r="F17" s="642"/>
      <c r="G17" s="642"/>
      <c r="H17" s="642"/>
      <c r="I17" s="642"/>
      <c r="J17" s="642"/>
    </row>
    <row r="18" spans="1:10">
      <c r="A18" s="643" t="s">
        <v>1</v>
      </c>
      <c r="B18" s="644" t="s">
        <v>85</v>
      </c>
      <c r="C18" s="644"/>
      <c r="D18" s="643" t="s">
        <v>79</v>
      </c>
      <c r="E18" s="643" t="s">
        <v>80</v>
      </c>
      <c r="F18" s="643" t="s">
        <v>86</v>
      </c>
      <c r="G18" s="643" t="s">
        <v>2</v>
      </c>
      <c r="H18" s="644" t="s">
        <v>87</v>
      </c>
      <c r="I18" s="644"/>
      <c r="J18" s="644"/>
    </row>
    <row r="19" spans="1:10">
      <c r="A19" s="643"/>
      <c r="B19" s="14" t="s">
        <v>0</v>
      </c>
      <c r="C19" s="14" t="s">
        <v>78</v>
      </c>
      <c r="D19" s="643"/>
      <c r="E19" s="643"/>
      <c r="F19" s="643"/>
      <c r="G19" s="643"/>
      <c r="H19" s="14" t="s">
        <v>207</v>
      </c>
      <c r="I19" s="14" t="s">
        <v>78</v>
      </c>
      <c r="J19" s="14" t="s">
        <v>209</v>
      </c>
    </row>
    <row r="20" spans="1:10">
      <c r="A20" s="15"/>
      <c r="B20" s="638">
        <v>1</v>
      </c>
      <c r="C20" s="639"/>
      <c r="D20" s="16"/>
      <c r="E20" s="16"/>
      <c r="F20" s="635"/>
      <c r="G20" s="636"/>
      <c r="H20" s="636"/>
      <c r="I20" s="636"/>
      <c r="J20" s="637"/>
    </row>
    <row r="21" spans="1:10">
      <c r="A21" s="4"/>
      <c r="B21" s="2" t="s">
        <v>89</v>
      </c>
      <c r="C21" s="2" t="s">
        <v>90</v>
      </c>
      <c r="D21" s="3">
        <v>1</v>
      </c>
      <c r="E21" s="3" t="s">
        <v>83</v>
      </c>
      <c r="F21" s="7">
        <v>50000</v>
      </c>
      <c r="G21" s="7"/>
      <c r="H21" s="2"/>
      <c r="I21" s="2"/>
      <c r="J21" s="7"/>
    </row>
    <row r="22" spans="1:10" s="1" customFormat="1">
      <c r="A22" s="4"/>
      <c r="B22" s="8" t="s">
        <v>109</v>
      </c>
      <c r="C22" s="2" t="s">
        <v>110</v>
      </c>
      <c r="D22" s="26">
        <v>1</v>
      </c>
      <c r="E22" s="26" t="s">
        <v>83</v>
      </c>
      <c r="F22" s="7"/>
      <c r="G22" s="7">
        <v>50000</v>
      </c>
      <c r="H22" s="2" t="s">
        <v>111</v>
      </c>
      <c r="I22" s="2" t="s">
        <v>112</v>
      </c>
      <c r="J22" s="7">
        <f>+G22</f>
        <v>50000</v>
      </c>
    </row>
    <row r="23" spans="1:10" s="1" customFormat="1">
      <c r="A23" s="4"/>
      <c r="B23" s="81" t="s">
        <v>33</v>
      </c>
      <c r="C23" s="82" t="s">
        <v>577</v>
      </c>
      <c r="D23" s="26">
        <v>1</v>
      </c>
      <c r="E23" s="26" t="s">
        <v>83</v>
      </c>
      <c r="F23" s="7">
        <v>50000</v>
      </c>
      <c r="G23" s="7"/>
      <c r="H23" s="2"/>
      <c r="I23" s="2"/>
      <c r="J23" s="7"/>
    </row>
    <row r="24" spans="1:10" s="1" customFormat="1">
      <c r="A24" s="4"/>
      <c r="B24" s="2" t="s">
        <v>89</v>
      </c>
      <c r="C24" s="2" t="s">
        <v>90</v>
      </c>
      <c r="D24" s="26">
        <v>1</v>
      </c>
      <c r="E24" s="26" t="s">
        <v>83</v>
      </c>
      <c r="F24" s="7"/>
      <c r="G24" s="7">
        <v>50000</v>
      </c>
      <c r="H24" s="2"/>
      <c r="I24" s="2"/>
      <c r="J24" s="7"/>
    </row>
    <row r="25" spans="1:10">
      <c r="A25" s="4"/>
      <c r="B25" s="645" t="s">
        <v>594</v>
      </c>
      <c r="C25" s="646"/>
      <c r="D25" s="646"/>
      <c r="E25" s="647"/>
      <c r="F25" s="7"/>
      <c r="G25" s="7"/>
      <c r="H25" s="2"/>
      <c r="I25" s="2"/>
      <c r="J25" s="7"/>
    </row>
    <row r="26" spans="1:10">
      <c r="A26" s="15"/>
      <c r="B26" s="13"/>
      <c r="C26" s="16">
        <v>2</v>
      </c>
      <c r="D26" s="16"/>
      <c r="E26" s="16"/>
      <c r="F26" s="635"/>
      <c r="G26" s="636"/>
      <c r="H26" s="636"/>
      <c r="I26" s="636"/>
      <c r="J26" s="637"/>
    </row>
    <row r="27" spans="1:10">
      <c r="A27" s="4"/>
      <c r="B27" s="2" t="s">
        <v>113</v>
      </c>
      <c r="C27" s="2" t="s">
        <v>114</v>
      </c>
      <c r="D27" s="3">
        <v>2</v>
      </c>
      <c r="E27" s="3" t="s">
        <v>83</v>
      </c>
      <c r="F27" s="7">
        <v>700</v>
      </c>
      <c r="G27" s="7"/>
      <c r="H27" s="2"/>
      <c r="I27" s="2"/>
      <c r="J27" s="7"/>
    </row>
    <row r="28" spans="1:10">
      <c r="A28" s="4"/>
      <c r="B28" s="2" t="s">
        <v>115</v>
      </c>
      <c r="C28" s="2" t="s">
        <v>116</v>
      </c>
      <c r="D28" s="26">
        <v>2</v>
      </c>
      <c r="E28" s="26" t="s">
        <v>83</v>
      </c>
      <c r="F28" s="7"/>
      <c r="G28" s="7">
        <f>+F27</f>
        <v>700</v>
      </c>
      <c r="H28" s="2" t="s">
        <v>117</v>
      </c>
      <c r="I28" s="2" t="s">
        <v>116</v>
      </c>
      <c r="J28" s="7">
        <f>+G28</f>
        <v>700</v>
      </c>
    </row>
    <row r="29" spans="1:10">
      <c r="A29" s="4"/>
      <c r="B29" s="8" t="s">
        <v>81</v>
      </c>
      <c r="C29" s="2" t="s">
        <v>82</v>
      </c>
      <c r="D29" s="26">
        <v>2</v>
      </c>
      <c r="E29" s="26" t="s">
        <v>83</v>
      </c>
      <c r="F29" s="7">
        <f>+G28</f>
        <v>700</v>
      </c>
      <c r="G29" s="7"/>
      <c r="H29" s="2"/>
      <c r="I29" s="2"/>
      <c r="J29" s="7"/>
    </row>
    <row r="30" spans="1:10">
      <c r="A30" s="4"/>
      <c r="B30" s="2" t="s">
        <v>113</v>
      </c>
      <c r="C30" s="2" t="s">
        <v>114</v>
      </c>
      <c r="D30" s="26">
        <v>2</v>
      </c>
      <c r="E30" s="26" t="s">
        <v>83</v>
      </c>
      <c r="F30" s="7"/>
      <c r="G30" s="7">
        <f>+F29</f>
        <v>700</v>
      </c>
      <c r="H30" s="2"/>
      <c r="I30" s="2"/>
      <c r="J30" s="7"/>
    </row>
    <row r="31" spans="1:10">
      <c r="A31" s="4"/>
      <c r="B31" s="648" t="s">
        <v>595</v>
      </c>
      <c r="C31" s="649"/>
      <c r="D31" s="649"/>
      <c r="E31" s="650"/>
      <c r="F31" s="7"/>
      <c r="G31" s="7"/>
      <c r="H31" s="2"/>
      <c r="I31" s="2"/>
      <c r="J31" s="7"/>
    </row>
    <row r="32" spans="1:10">
      <c r="A32" s="15"/>
      <c r="B32" s="638">
        <v>3</v>
      </c>
      <c r="C32" s="639"/>
      <c r="D32" s="16"/>
      <c r="E32" s="16"/>
      <c r="F32" s="635"/>
      <c r="G32" s="636"/>
      <c r="H32" s="636"/>
      <c r="I32" s="636"/>
      <c r="J32" s="637"/>
    </row>
    <row r="33" spans="1:10">
      <c r="A33" s="4"/>
      <c r="B33" s="18" t="s">
        <v>162</v>
      </c>
      <c r="C33" s="2" t="s">
        <v>212</v>
      </c>
      <c r="D33" s="3">
        <v>3</v>
      </c>
      <c r="E33" s="3" t="s">
        <v>83</v>
      </c>
      <c r="F33" s="7">
        <v>3000</v>
      </c>
      <c r="G33" s="7"/>
      <c r="H33" s="2"/>
      <c r="I33" s="2"/>
      <c r="J33" s="7"/>
    </row>
    <row r="34" spans="1:10">
      <c r="A34" s="4"/>
      <c r="B34" s="2" t="s">
        <v>213</v>
      </c>
      <c r="C34" s="2" t="s">
        <v>118</v>
      </c>
      <c r="D34" s="26">
        <v>3</v>
      </c>
      <c r="E34" s="26" t="s">
        <v>83</v>
      </c>
      <c r="F34" s="7"/>
      <c r="G34" s="7">
        <f>+F33</f>
        <v>3000</v>
      </c>
      <c r="H34" s="2" t="s">
        <v>119</v>
      </c>
      <c r="I34" s="2" t="s">
        <v>118</v>
      </c>
      <c r="J34" s="7">
        <f>+G34</f>
        <v>3000</v>
      </c>
    </row>
    <row r="35" spans="1:10">
      <c r="A35" s="4"/>
      <c r="B35" s="81" t="s">
        <v>33</v>
      </c>
      <c r="C35" s="82" t="s">
        <v>577</v>
      </c>
      <c r="D35" s="26">
        <v>3</v>
      </c>
      <c r="E35" s="26" t="s">
        <v>83</v>
      </c>
      <c r="F35" s="7">
        <v>3000</v>
      </c>
      <c r="G35" s="7"/>
      <c r="H35" s="2"/>
      <c r="I35" s="2"/>
      <c r="J35" s="7"/>
    </row>
    <row r="36" spans="1:10" s="1" customFormat="1">
      <c r="A36" s="4"/>
      <c r="B36" s="2" t="s">
        <v>162</v>
      </c>
      <c r="C36" s="2" t="s">
        <v>118</v>
      </c>
      <c r="D36" s="26">
        <v>3</v>
      </c>
      <c r="E36" s="26" t="s">
        <v>83</v>
      </c>
      <c r="F36" s="7"/>
      <c r="G36" s="7">
        <f>+F33</f>
        <v>3000</v>
      </c>
      <c r="H36" s="2"/>
      <c r="I36" s="2"/>
      <c r="J36" s="7"/>
    </row>
    <row r="37" spans="1:10" s="1" customFormat="1">
      <c r="A37" s="4"/>
      <c r="B37" s="81" t="s">
        <v>578</v>
      </c>
      <c r="C37" s="82" t="s">
        <v>580</v>
      </c>
      <c r="D37" s="26">
        <v>3</v>
      </c>
      <c r="E37" s="26" t="s">
        <v>83</v>
      </c>
      <c r="F37" s="7">
        <v>321.42</v>
      </c>
      <c r="G37" s="7"/>
      <c r="H37" s="2"/>
      <c r="I37" s="2"/>
      <c r="J37" s="7"/>
    </row>
    <row r="38" spans="1:10">
      <c r="A38" s="4"/>
      <c r="B38" s="2" t="s">
        <v>579</v>
      </c>
      <c r="C38" s="2" t="s">
        <v>581</v>
      </c>
      <c r="D38" s="26">
        <v>3</v>
      </c>
      <c r="E38" s="26" t="s">
        <v>83</v>
      </c>
      <c r="F38" s="7"/>
      <c r="G38" s="7">
        <v>321.42</v>
      </c>
      <c r="H38" s="2"/>
      <c r="I38" s="2"/>
      <c r="J38" s="7"/>
    </row>
    <row r="39" spans="1:10">
      <c r="A39" s="2"/>
      <c r="B39" s="645" t="s">
        <v>600</v>
      </c>
      <c r="C39" s="646"/>
      <c r="D39" s="646"/>
      <c r="E39" s="646"/>
      <c r="F39" s="646"/>
      <c r="G39" s="647"/>
      <c r="H39" s="2"/>
      <c r="I39" s="2"/>
      <c r="J39" s="7"/>
    </row>
    <row r="40" spans="1:10">
      <c r="A40" s="15"/>
      <c r="B40" s="638">
        <v>4</v>
      </c>
      <c r="C40" s="639"/>
      <c r="D40" s="16"/>
      <c r="E40" s="16"/>
      <c r="F40" s="635"/>
      <c r="G40" s="636"/>
      <c r="H40" s="636"/>
      <c r="I40" s="636"/>
      <c r="J40" s="637"/>
    </row>
    <row r="41" spans="1:10">
      <c r="A41" s="2"/>
      <c r="B41" s="2" t="s">
        <v>214</v>
      </c>
      <c r="C41" s="2" t="s">
        <v>215</v>
      </c>
      <c r="D41" s="26">
        <v>4</v>
      </c>
      <c r="E41" s="26" t="s">
        <v>83</v>
      </c>
      <c r="F41" s="7">
        <v>9000</v>
      </c>
      <c r="G41" s="7"/>
      <c r="H41" s="2" t="s">
        <v>216</v>
      </c>
      <c r="I41" s="2" t="s">
        <v>217</v>
      </c>
      <c r="J41" s="7">
        <v>9000</v>
      </c>
    </row>
    <row r="42" spans="1:10" s="1" customFormat="1">
      <c r="A42" s="2"/>
      <c r="B42" s="2" t="s">
        <v>93</v>
      </c>
      <c r="C42" s="2" t="s">
        <v>589</v>
      </c>
      <c r="D42" s="26">
        <v>4</v>
      </c>
      <c r="E42" s="26" t="s">
        <v>83</v>
      </c>
      <c r="F42" s="7">
        <f>+F41*12%</f>
        <v>1080</v>
      </c>
      <c r="G42" s="7"/>
      <c r="H42" s="2"/>
      <c r="I42" s="2"/>
      <c r="J42" s="7"/>
    </row>
    <row r="43" spans="1:10" s="1" customFormat="1">
      <c r="A43" s="2"/>
      <c r="B43" s="2" t="s">
        <v>585</v>
      </c>
      <c r="C43" s="2" t="s">
        <v>582</v>
      </c>
      <c r="D43" s="26">
        <v>4</v>
      </c>
      <c r="E43" s="26" t="s">
        <v>83</v>
      </c>
      <c r="F43" s="7"/>
      <c r="G43" s="7">
        <f>+F41</f>
        <v>9000</v>
      </c>
      <c r="H43" s="2"/>
      <c r="I43" s="2"/>
      <c r="J43" s="7"/>
    </row>
    <row r="44" spans="1:10">
      <c r="A44" s="2"/>
      <c r="B44" s="2" t="s">
        <v>95</v>
      </c>
      <c r="C44" s="2" t="s">
        <v>583</v>
      </c>
      <c r="D44" s="26">
        <v>4</v>
      </c>
      <c r="E44" s="26" t="s">
        <v>83</v>
      </c>
      <c r="F44" s="7"/>
      <c r="G44" s="7">
        <f>+F42*70%</f>
        <v>756</v>
      </c>
      <c r="H44" s="2"/>
      <c r="I44" s="2"/>
      <c r="J44" s="7"/>
    </row>
    <row r="45" spans="1:10" s="1" customFormat="1">
      <c r="A45" s="2"/>
      <c r="B45" s="2" t="s">
        <v>94</v>
      </c>
      <c r="C45" s="2" t="s">
        <v>584</v>
      </c>
      <c r="D45" s="26">
        <v>4</v>
      </c>
      <c r="E45" s="26" t="s">
        <v>83</v>
      </c>
      <c r="F45" s="7"/>
      <c r="G45" s="7">
        <f>+F42*30%</f>
        <v>324</v>
      </c>
      <c r="H45" s="2"/>
      <c r="I45" s="2"/>
      <c r="J45" s="7"/>
    </row>
    <row r="46" spans="1:10">
      <c r="A46" s="2"/>
      <c r="B46" s="2" t="s">
        <v>585</v>
      </c>
      <c r="C46" s="2" t="s">
        <v>582</v>
      </c>
      <c r="D46" s="26">
        <v>4</v>
      </c>
      <c r="E46" s="26" t="s">
        <v>83</v>
      </c>
      <c r="F46" s="7">
        <f>+G43</f>
        <v>9000</v>
      </c>
      <c r="G46" s="7"/>
      <c r="H46" s="2"/>
      <c r="I46" s="2"/>
      <c r="J46" s="7"/>
    </row>
    <row r="47" spans="1:10" s="1" customFormat="1">
      <c r="A47" s="2"/>
      <c r="B47" s="2" t="s">
        <v>586</v>
      </c>
      <c r="C47" s="2" t="s">
        <v>587</v>
      </c>
      <c r="D47" s="26">
        <v>4</v>
      </c>
      <c r="E47" s="26" t="s">
        <v>83</v>
      </c>
      <c r="F47" s="7"/>
      <c r="G47" s="7">
        <f>+F46*1%</f>
        <v>90</v>
      </c>
      <c r="H47" s="7"/>
      <c r="I47" s="2"/>
      <c r="J47" s="7"/>
    </row>
    <row r="48" spans="1:10" s="1" customFormat="1">
      <c r="A48" s="2"/>
      <c r="B48" s="2" t="s">
        <v>95</v>
      </c>
      <c r="C48" s="2" t="s">
        <v>583</v>
      </c>
      <c r="D48" s="26">
        <v>4</v>
      </c>
      <c r="E48" s="26" t="s">
        <v>83</v>
      </c>
      <c r="F48" s="7">
        <f>+G44</f>
        <v>756</v>
      </c>
      <c r="G48" s="7"/>
      <c r="H48" s="2"/>
      <c r="I48" s="2"/>
      <c r="J48" s="7"/>
    </row>
    <row r="49" spans="1:10">
      <c r="A49" s="2"/>
      <c r="B49" s="2" t="s">
        <v>91</v>
      </c>
      <c r="C49" s="2" t="s">
        <v>92</v>
      </c>
      <c r="D49" s="26">
        <v>4</v>
      </c>
      <c r="E49" s="26" t="s">
        <v>83</v>
      </c>
      <c r="F49" s="7"/>
      <c r="G49" s="7">
        <f>+F46-G47+G44</f>
        <v>9666</v>
      </c>
      <c r="H49" s="2"/>
      <c r="I49" s="2"/>
      <c r="J49" s="7"/>
    </row>
    <row r="50" spans="1:10">
      <c r="A50" s="2"/>
      <c r="B50" s="10" t="s">
        <v>599</v>
      </c>
      <c r="C50" s="11"/>
      <c r="D50" s="9"/>
      <c r="E50" s="9"/>
      <c r="F50" s="7"/>
      <c r="G50" s="7"/>
      <c r="H50" s="2"/>
      <c r="I50" s="2"/>
      <c r="J50" s="7"/>
    </row>
    <row r="51" spans="1:10">
      <c r="A51" s="15"/>
      <c r="B51" s="638" t="s">
        <v>588</v>
      </c>
      <c r="C51" s="639"/>
      <c r="D51" s="16"/>
      <c r="E51" s="16"/>
      <c r="F51" s="635"/>
      <c r="G51" s="636"/>
      <c r="H51" s="636"/>
      <c r="I51" s="636"/>
      <c r="J51" s="637"/>
    </row>
    <row r="52" spans="1:10">
      <c r="A52" s="4"/>
      <c r="B52" s="2" t="s">
        <v>214</v>
      </c>
      <c r="C52" s="2" t="s">
        <v>215</v>
      </c>
      <c r="D52" s="3" t="s">
        <v>588</v>
      </c>
      <c r="E52" s="3" t="s">
        <v>83</v>
      </c>
      <c r="F52" s="7">
        <v>1080</v>
      </c>
      <c r="G52" s="7"/>
      <c r="H52" s="2" t="s">
        <v>216</v>
      </c>
      <c r="I52" s="2" t="s">
        <v>217</v>
      </c>
      <c r="J52" s="7">
        <v>1080</v>
      </c>
    </row>
    <row r="53" spans="1:10">
      <c r="A53" s="2"/>
      <c r="B53" s="2" t="s">
        <v>585</v>
      </c>
      <c r="C53" s="2" t="s">
        <v>582</v>
      </c>
      <c r="D53" s="26" t="s">
        <v>588</v>
      </c>
      <c r="E53" s="26" t="s">
        <v>83</v>
      </c>
      <c r="F53" s="7"/>
      <c r="G53" s="7">
        <v>1080</v>
      </c>
      <c r="H53" s="2"/>
      <c r="I53" s="2"/>
      <c r="J53" s="7"/>
    </row>
    <row r="54" spans="1:10" s="1" customFormat="1">
      <c r="A54" s="2"/>
      <c r="B54" s="2" t="s">
        <v>585</v>
      </c>
      <c r="C54" s="2" t="s">
        <v>582</v>
      </c>
      <c r="D54" s="26" t="s">
        <v>588</v>
      </c>
      <c r="E54" s="26" t="s">
        <v>83</v>
      </c>
      <c r="F54" s="7">
        <v>1080</v>
      </c>
      <c r="G54" s="7"/>
      <c r="H54" s="2"/>
      <c r="I54" s="2"/>
      <c r="J54" s="7"/>
    </row>
    <row r="55" spans="1:10" s="1" customFormat="1">
      <c r="A55" s="2"/>
      <c r="B55" s="2" t="s">
        <v>93</v>
      </c>
      <c r="C55" s="2" t="s">
        <v>589</v>
      </c>
      <c r="D55" s="26" t="s">
        <v>588</v>
      </c>
      <c r="E55" s="26" t="s">
        <v>83</v>
      </c>
      <c r="F55" s="7"/>
      <c r="G55" s="7">
        <v>1080</v>
      </c>
      <c r="H55" s="2"/>
      <c r="I55" s="2"/>
      <c r="J55" s="7"/>
    </row>
    <row r="56" spans="1:10">
      <c r="A56" s="2"/>
      <c r="B56" s="648" t="s">
        <v>598</v>
      </c>
      <c r="C56" s="649"/>
      <c r="D56" s="649"/>
      <c r="E56" s="650"/>
      <c r="F56" s="7"/>
      <c r="G56" s="7"/>
      <c r="H56" s="2"/>
      <c r="I56" s="2"/>
      <c r="J56" s="7"/>
    </row>
    <row r="57" spans="1:10">
      <c r="A57" s="15"/>
      <c r="B57" s="638">
        <v>5</v>
      </c>
      <c r="C57" s="639"/>
      <c r="D57" s="16"/>
      <c r="E57" s="16"/>
      <c r="F57" s="635"/>
      <c r="G57" s="636"/>
      <c r="H57" s="636"/>
      <c r="I57" s="636"/>
      <c r="J57" s="637"/>
    </row>
    <row r="58" spans="1:10">
      <c r="A58" s="2"/>
      <c r="B58" s="2" t="s">
        <v>591</v>
      </c>
      <c r="C58" s="2" t="s">
        <v>218</v>
      </c>
      <c r="D58" s="26">
        <v>5</v>
      </c>
      <c r="E58" s="35" t="s">
        <v>83</v>
      </c>
      <c r="F58" s="7">
        <v>3000</v>
      </c>
      <c r="G58" s="7"/>
      <c r="H58" s="2" t="s">
        <v>590</v>
      </c>
      <c r="I58" s="2" t="s">
        <v>218</v>
      </c>
      <c r="J58" s="7">
        <f>+F58</f>
        <v>3000</v>
      </c>
    </row>
    <row r="59" spans="1:10">
      <c r="A59" s="2"/>
      <c r="B59" s="2" t="s">
        <v>585</v>
      </c>
      <c r="C59" s="2" t="s">
        <v>582</v>
      </c>
      <c r="D59" s="26">
        <v>5</v>
      </c>
      <c r="E59" s="35" t="s">
        <v>83</v>
      </c>
      <c r="F59" s="7"/>
      <c r="G59" s="7">
        <v>3000</v>
      </c>
      <c r="H59" s="2"/>
      <c r="I59" s="2"/>
      <c r="J59" s="7"/>
    </row>
    <row r="60" spans="1:10" s="1" customFormat="1">
      <c r="A60" s="2"/>
      <c r="B60" s="2" t="s">
        <v>585</v>
      </c>
      <c r="C60" s="2" t="s">
        <v>582</v>
      </c>
      <c r="D60" s="26">
        <v>5</v>
      </c>
      <c r="E60" s="35" t="s">
        <v>83</v>
      </c>
      <c r="F60" s="7">
        <v>3000</v>
      </c>
      <c r="G60" s="7"/>
      <c r="H60" s="2"/>
      <c r="I60" s="2"/>
      <c r="J60" s="7"/>
    </row>
    <row r="61" spans="1:10" s="1" customFormat="1">
      <c r="A61" s="2"/>
      <c r="B61" s="2" t="s">
        <v>586</v>
      </c>
      <c r="C61" s="2" t="s">
        <v>587</v>
      </c>
      <c r="D61" s="26">
        <v>5</v>
      </c>
      <c r="E61" s="35" t="s">
        <v>83</v>
      </c>
      <c r="F61" s="7"/>
      <c r="G61" s="7">
        <f>+G59*1%</f>
        <v>30</v>
      </c>
      <c r="H61" s="2"/>
      <c r="I61" s="2"/>
      <c r="J61" s="7"/>
    </row>
    <row r="62" spans="1:10">
      <c r="A62" s="2"/>
      <c r="B62" s="2" t="s">
        <v>91</v>
      </c>
      <c r="C62" s="2" t="s">
        <v>92</v>
      </c>
      <c r="D62" s="26">
        <v>5</v>
      </c>
      <c r="E62" s="35" t="s">
        <v>83</v>
      </c>
      <c r="F62" s="7"/>
      <c r="G62" s="7">
        <f>+F58-G61</f>
        <v>2970</v>
      </c>
      <c r="H62" s="2"/>
      <c r="I62" s="2"/>
      <c r="J62" s="7"/>
    </row>
    <row r="63" spans="1:10">
      <c r="A63" s="2"/>
      <c r="B63" s="648" t="s">
        <v>596</v>
      </c>
      <c r="C63" s="649"/>
      <c r="D63" s="650"/>
      <c r="E63" s="2"/>
      <c r="F63" s="7"/>
      <c r="G63" s="7"/>
      <c r="H63" s="2"/>
      <c r="I63" s="2"/>
      <c r="J63" s="7"/>
    </row>
    <row r="64" spans="1:10">
      <c r="A64" s="15"/>
      <c r="B64" s="638">
        <v>6</v>
      </c>
      <c r="C64" s="639"/>
      <c r="D64" s="16"/>
      <c r="E64" s="16"/>
      <c r="F64" s="635"/>
      <c r="G64" s="636"/>
      <c r="H64" s="636"/>
      <c r="I64" s="636"/>
      <c r="J64" s="637"/>
    </row>
    <row r="65" spans="1:10">
      <c r="A65" s="4"/>
      <c r="B65" s="2" t="s">
        <v>593</v>
      </c>
      <c r="C65" s="2" t="s">
        <v>219</v>
      </c>
      <c r="D65" s="3">
        <v>6</v>
      </c>
      <c r="E65" s="3" t="s">
        <v>83</v>
      </c>
      <c r="F65" s="7">
        <v>400</v>
      </c>
      <c r="G65" s="7"/>
      <c r="H65" s="2" t="s">
        <v>592</v>
      </c>
      <c r="I65" s="2" t="s">
        <v>219</v>
      </c>
      <c r="J65" s="7">
        <f>+F65</f>
        <v>400</v>
      </c>
    </row>
    <row r="66" spans="1:10">
      <c r="A66" s="2"/>
      <c r="B66" s="2" t="s">
        <v>585</v>
      </c>
      <c r="C66" s="2" t="s">
        <v>582</v>
      </c>
      <c r="D66" s="26">
        <v>6</v>
      </c>
      <c r="E66" s="26" t="s">
        <v>83</v>
      </c>
      <c r="F66" s="7"/>
      <c r="G66" s="7">
        <f>+F65</f>
        <v>400</v>
      </c>
      <c r="H66" s="2"/>
      <c r="I66" s="2"/>
      <c r="J66" s="7"/>
    </row>
    <row r="67" spans="1:10" s="1" customFormat="1">
      <c r="A67" s="2"/>
      <c r="B67" s="2" t="s">
        <v>585</v>
      </c>
      <c r="C67" s="2" t="s">
        <v>582</v>
      </c>
      <c r="D67" s="26">
        <v>6</v>
      </c>
      <c r="E67" s="26" t="s">
        <v>83</v>
      </c>
      <c r="F67" s="7">
        <v>400</v>
      </c>
      <c r="G67" s="7"/>
      <c r="H67" s="2"/>
      <c r="I67" s="2"/>
      <c r="J67" s="7"/>
    </row>
    <row r="68" spans="1:10" s="1" customFormat="1">
      <c r="A68" s="2"/>
      <c r="B68" s="2" t="s">
        <v>91</v>
      </c>
      <c r="C68" s="2" t="s">
        <v>92</v>
      </c>
      <c r="D68" s="26">
        <v>6</v>
      </c>
      <c r="E68" s="26" t="s">
        <v>83</v>
      </c>
      <c r="F68" s="7"/>
      <c r="G68" s="7">
        <v>400</v>
      </c>
      <c r="H68" s="2"/>
      <c r="I68" s="2"/>
      <c r="J68" s="7"/>
    </row>
    <row r="69" spans="1:10">
      <c r="A69" s="2"/>
      <c r="B69" s="648" t="s">
        <v>597</v>
      </c>
      <c r="C69" s="649"/>
      <c r="D69" s="649"/>
      <c r="E69" s="650"/>
      <c r="F69" s="7"/>
      <c r="G69" s="7"/>
      <c r="H69" s="2"/>
      <c r="I69" s="2"/>
      <c r="J69" s="7"/>
    </row>
    <row r="70" spans="1:10">
      <c r="A70" s="2"/>
      <c r="B70" s="2"/>
      <c r="C70" s="5" t="s">
        <v>98</v>
      </c>
      <c r="D70" s="2"/>
      <c r="E70" s="2"/>
      <c r="F70" s="6">
        <v>65475.259100000003</v>
      </c>
      <c r="G70" s="6">
        <v>65475.259099999996</v>
      </c>
      <c r="H70" s="2"/>
      <c r="I70" s="2"/>
      <c r="J70" s="2"/>
    </row>
  </sheetData>
  <mergeCells count="30">
    <mergeCell ref="A1:J1"/>
    <mergeCell ref="B39:G39"/>
    <mergeCell ref="B64:C64"/>
    <mergeCell ref="F64:J64"/>
    <mergeCell ref="B57:C57"/>
    <mergeCell ref="F51:J51"/>
    <mergeCell ref="F57:J57"/>
    <mergeCell ref="B40:C40"/>
    <mergeCell ref="F20:J20"/>
    <mergeCell ref="B51:C51"/>
    <mergeCell ref="F26:J26"/>
    <mergeCell ref="F40:J40"/>
    <mergeCell ref="B32:C32"/>
    <mergeCell ref="F32:J32"/>
    <mergeCell ref="A16:J16"/>
    <mergeCell ref="A14:J15"/>
    <mergeCell ref="A17:J17"/>
    <mergeCell ref="B18:C18"/>
    <mergeCell ref="H18:J18"/>
    <mergeCell ref="A18:A19"/>
    <mergeCell ref="D18:D19"/>
    <mergeCell ref="E18:E19"/>
    <mergeCell ref="F18:F19"/>
    <mergeCell ref="G18:G19"/>
    <mergeCell ref="B25:E25"/>
    <mergeCell ref="B31:E31"/>
    <mergeCell ref="B69:E69"/>
    <mergeCell ref="B56:E56"/>
    <mergeCell ref="B20:C20"/>
    <mergeCell ref="B63:D63"/>
  </mergeCells>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0"/>
  <sheetViews>
    <sheetView zoomScale="91" zoomScaleNormal="91" workbookViewId="0">
      <selection activeCell="A6" sqref="A6:A9"/>
    </sheetView>
  </sheetViews>
  <sheetFormatPr baseColWidth="10" defaultRowHeight="15"/>
  <cols>
    <col min="1" max="1" width="45.140625" customWidth="1"/>
    <col min="2" max="2" width="48.5703125" customWidth="1"/>
    <col min="3" max="3" width="68.85546875" customWidth="1"/>
    <col min="4" max="4" width="5.85546875" style="93" customWidth="1"/>
    <col min="5" max="5" width="6" style="93" customWidth="1"/>
    <col min="6" max="6" width="5" style="93" customWidth="1"/>
    <col min="7" max="7" width="6" style="93" customWidth="1"/>
    <col min="8" max="8" width="4.85546875" style="93" customWidth="1"/>
    <col min="9" max="9" width="5.140625" style="93" customWidth="1"/>
    <col min="10" max="10" width="4.85546875" style="93" customWidth="1"/>
    <col min="11" max="11" width="4.5703125" style="93" customWidth="1"/>
    <col min="12" max="12" width="5" style="93" customWidth="1"/>
    <col min="13" max="13" width="5.42578125" style="93" customWidth="1"/>
    <col min="14" max="14" width="5.28515625" style="93" customWidth="1"/>
    <col min="15" max="15" width="4.5703125" style="93" customWidth="1"/>
    <col min="16" max="16" width="54.85546875" customWidth="1"/>
    <col min="17" max="17" width="24" customWidth="1"/>
    <col min="18" max="18" width="24.5703125" customWidth="1"/>
    <col min="19" max="19" width="5.5703125" customWidth="1"/>
    <col min="20" max="20" width="5.7109375" customWidth="1"/>
    <col min="21" max="21" width="5.42578125" customWidth="1"/>
    <col min="22" max="22" width="6" customWidth="1"/>
    <col min="23" max="23" width="5.140625" customWidth="1"/>
    <col min="24" max="24" width="4.42578125" customWidth="1"/>
    <col min="25" max="25" width="3.85546875" customWidth="1"/>
    <col min="26" max="26" width="5.28515625" customWidth="1"/>
    <col min="27" max="27" width="4.42578125" customWidth="1"/>
    <col min="28" max="28" width="5.42578125" customWidth="1"/>
    <col min="29" max="29" width="5.7109375" customWidth="1"/>
    <col min="30" max="30" width="4.85546875" customWidth="1"/>
    <col min="31" max="31" width="17.140625" customWidth="1"/>
  </cols>
  <sheetData>
    <row r="1" spans="1:17" s="1" customFormat="1" ht="18.75">
      <c r="A1" s="116" t="s">
        <v>711</v>
      </c>
      <c r="D1" s="93"/>
      <c r="E1" s="93"/>
      <c r="F1" s="93"/>
      <c r="G1" s="93"/>
      <c r="H1" s="93"/>
      <c r="I1" s="93"/>
      <c r="J1" s="93"/>
      <c r="K1" s="93"/>
      <c r="L1" s="93"/>
      <c r="M1" s="93"/>
      <c r="N1" s="93"/>
      <c r="O1" s="93"/>
    </row>
    <row r="2" spans="1:17" s="1" customFormat="1">
      <c r="D2" s="93"/>
      <c r="E2" s="93"/>
      <c r="F2" s="93"/>
      <c r="G2" s="93"/>
      <c r="H2" s="93"/>
      <c r="I2" s="93"/>
      <c r="J2" s="93"/>
      <c r="K2" s="93"/>
      <c r="L2" s="93"/>
      <c r="M2" s="93"/>
      <c r="N2" s="93"/>
      <c r="O2" s="93"/>
    </row>
    <row r="3" spans="1:17" s="1" customFormat="1" ht="18.75">
      <c r="A3" s="657" t="s">
        <v>609</v>
      </c>
      <c r="B3" s="657"/>
      <c r="C3" s="657"/>
      <c r="D3" s="657"/>
      <c r="E3" s="657"/>
      <c r="F3" s="657"/>
      <c r="G3" s="657"/>
      <c r="H3" s="657"/>
      <c r="I3" s="657"/>
      <c r="J3" s="657"/>
      <c r="K3" s="657"/>
      <c r="L3" s="657"/>
      <c r="M3" s="657"/>
      <c r="N3" s="657"/>
      <c r="O3" s="657"/>
      <c r="P3" s="657"/>
    </row>
    <row r="4" spans="1:17">
      <c r="A4" s="671" t="s">
        <v>610</v>
      </c>
      <c r="B4" s="671" t="s">
        <v>4</v>
      </c>
      <c r="C4" s="671" t="s">
        <v>611</v>
      </c>
      <c r="D4" s="675" t="s">
        <v>612</v>
      </c>
      <c r="E4" s="675"/>
      <c r="F4" s="675"/>
      <c r="G4" s="675"/>
      <c r="H4" s="675"/>
      <c r="I4" s="675"/>
      <c r="J4" s="675"/>
      <c r="K4" s="675"/>
      <c r="L4" s="675"/>
      <c r="M4" s="675"/>
      <c r="N4" s="675"/>
      <c r="O4" s="675"/>
      <c r="P4" s="668" t="s">
        <v>613</v>
      </c>
      <c r="Q4" s="670" t="s">
        <v>685</v>
      </c>
    </row>
    <row r="5" spans="1:17">
      <c r="A5" s="671"/>
      <c r="B5" s="671"/>
      <c r="C5" s="671"/>
      <c r="D5" s="102" t="s">
        <v>618</v>
      </c>
      <c r="E5" s="96" t="s">
        <v>619</v>
      </c>
      <c r="F5" s="96" t="s">
        <v>620</v>
      </c>
      <c r="G5" s="96" t="s">
        <v>621</v>
      </c>
      <c r="H5" s="96" t="s">
        <v>622</v>
      </c>
      <c r="I5" s="96" t="s">
        <v>623</v>
      </c>
      <c r="J5" s="96" t="s">
        <v>624</v>
      </c>
      <c r="K5" s="96" t="s">
        <v>625</v>
      </c>
      <c r="L5" s="96" t="s">
        <v>626</v>
      </c>
      <c r="M5" s="96" t="s">
        <v>627</v>
      </c>
      <c r="N5" s="96" t="s">
        <v>628</v>
      </c>
      <c r="O5" s="96" t="s">
        <v>629</v>
      </c>
      <c r="P5" s="669"/>
      <c r="Q5" s="670"/>
    </row>
    <row r="6" spans="1:17" ht="33" customHeight="1">
      <c r="A6" s="662" t="s">
        <v>603</v>
      </c>
      <c r="B6" s="659" t="s">
        <v>616</v>
      </c>
      <c r="C6" s="105" t="s">
        <v>692</v>
      </c>
      <c r="D6" s="111"/>
      <c r="E6" s="111"/>
      <c r="F6" s="111"/>
      <c r="G6" s="111"/>
      <c r="H6" s="111"/>
      <c r="I6" s="111"/>
      <c r="J6" s="111"/>
      <c r="K6" s="111"/>
      <c r="L6" s="672">
        <v>10</v>
      </c>
      <c r="M6" s="111"/>
      <c r="N6" s="111"/>
      <c r="O6" s="111"/>
      <c r="P6" s="659" t="s">
        <v>615</v>
      </c>
      <c r="Q6" s="663" t="s">
        <v>686</v>
      </c>
    </row>
    <row r="7" spans="1:17" ht="47.25" customHeight="1">
      <c r="A7" s="662"/>
      <c r="B7" s="660"/>
      <c r="C7" s="105" t="s">
        <v>693</v>
      </c>
      <c r="D7" s="112"/>
      <c r="E7" s="112"/>
      <c r="F7" s="112"/>
      <c r="G7" s="112"/>
      <c r="H7" s="112"/>
      <c r="I7" s="112"/>
      <c r="J7" s="112"/>
      <c r="K7" s="112"/>
      <c r="L7" s="673"/>
      <c r="M7" s="112"/>
      <c r="N7" s="112"/>
      <c r="O7" s="112"/>
      <c r="P7" s="660"/>
      <c r="Q7" s="664"/>
    </row>
    <row r="8" spans="1:17" ht="65.25" customHeight="1">
      <c r="A8" s="662"/>
      <c r="B8" s="660"/>
      <c r="C8" s="105" t="s">
        <v>694</v>
      </c>
      <c r="D8" s="112"/>
      <c r="E8" s="112"/>
      <c r="F8" s="112"/>
      <c r="G8" s="112"/>
      <c r="H8" s="112"/>
      <c r="I8" s="112"/>
      <c r="J8" s="112"/>
      <c r="K8" s="112"/>
      <c r="L8" s="673"/>
      <c r="M8" s="112"/>
      <c r="N8" s="112"/>
      <c r="O8" s="112"/>
      <c r="P8" s="660"/>
      <c r="Q8" s="664"/>
    </row>
    <row r="9" spans="1:17" ht="54" customHeight="1">
      <c r="A9" s="662"/>
      <c r="B9" s="661"/>
      <c r="C9" s="105" t="s">
        <v>695</v>
      </c>
      <c r="D9" s="113"/>
      <c r="E9" s="113"/>
      <c r="F9" s="113"/>
      <c r="G9" s="113"/>
      <c r="H9" s="113"/>
      <c r="I9" s="113"/>
      <c r="J9" s="113"/>
      <c r="K9" s="113"/>
      <c r="L9" s="674"/>
      <c r="M9" s="113"/>
      <c r="N9" s="113"/>
      <c r="O9" s="113"/>
      <c r="P9" s="661"/>
      <c r="Q9" s="665"/>
    </row>
    <row r="10" spans="1:17" ht="45" customHeight="1">
      <c r="A10" s="652" t="s">
        <v>604</v>
      </c>
      <c r="B10" s="653" t="s">
        <v>687</v>
      </c>
      <c r="C10" s="105" t="s">
        <v>696</v>
      </c>
      <c r="D10" s="106"/>
      <c r="E10" s="106"/>
      <c r="F10" s="106"/>
      <c r="G10" s="106"/>
      <c r="H10" s="106"/>
      <c r="I10" s="106"/>
      <c r="J10" s="106"/>
      <c r="K10" s="106"/>
      <c r="L10" s="106"/>
      <c r="M10" s="106"/>
      <c r="N10" s="106"/>
      <c r="O10" s="106"/>
      <c r="P10" s="107"/>
      <c r="Q10" s="108" t="s">
        <v>635</v>
      </c>
    </row>
    <row r="11" spans="1:17" ht="14.25" customHeight="1">
      <c r="A11" s="652"/>
      <c r="B11" s="653"/>
      <c r="C11" s="655" t="s">
        <v>697</v>
      </c>
      <c r="D11" s="114"/>
      <c r="E11" s="110"/>
      <c r="F11" s="110"/>
      <c r="G11" s="110"/>
      <c r="H11" s="110"/>
      <c r="I11" s="110"/>
      <c r="J11" s="110">
        <v>30</v>
      </c>
      <c r="K11" s="110"/>
      <c r="L11" s="110"/>
      <c r="M11" s="110"/>
      <c r="N11" s="110"/>
      <c r="O11" s="110"/>
      <c r="P11" s="109" t="s">
        <v>636</v>
      </c>
      <c r="Q11" s="108" t="s">
        <v>637</v>
      </c>
    </row>
    <row r="12" spans="1:17" ht="13.5" customHeight="1">
      <c r="A12" s="652"/>
      <c r="B12" s="653"/>
      <c r="C12" s="655"/>
      <c r="D12" s="114"/>
      <c r="E12" s="110"/>
      <c r="F12" s="110"/>
      <c r="G12" s="110"/>
      <c r="H12" s="110"/>
      <c r="I12" s="110"/>
      <c r="J12" s="110"/>
      <c r="K12" s="110">
        <v>15</v>
      </c>
      <c r="L12" s="110"/>
      <c r="M12" s="110"/>
      <c r="N12" s="110"/>
      <c r="O12" s="110"/>
      <c r="P12" s="108" t="s">
        <v>638</v>
      </c>
      <c r="Q12" s="108" t="s">
        <v>639</v>
      </c>
    </row>
    <row r="13" spans="1:17" ht="36" customHeight="1">
      <c r="A13" s="652"/>
      <c r="B13" s="653"/>
      <c r="C13" s="655"/>
      <c r="D13" s="114"/>
      <c r="E13" s="110"/>
      <c r="F13" s="110"/>
      <c r="G13" s="110"/>
      <c r="H13" s="110"/>
      <c r="I13" s="110"/>
      <c r="J13" s="110"/>
      <c r="K13" s="110">
        <v>15</v>
      </c>
      <c r="L13" s="110"/>
      <c r="M13" s="110"/>
      <c r="N13" s="110"/>
      <c r="O13" s="110"/>
      <c r="P13" s="108" t="s">
        <v>640</v>
      </c>
      <c r="Q13" s="108" t="s">
        <v>641</v>
      </c>
    </row>
    <row r="14" spans="1:17" ht="15.75">
      <c r="A14" s="652"/>
      <c r="B14" s="653"/>
      <c r="C14" s="655" t="s">
        <v>698</v>
      </c>
      <c r="D14" s="114"/>
      <c r="E14" s="110"/>
      <c r="F14" s="110"/>
      <c r="G14" s="110"/>
      <c r="H14" s="110"/>
      <c r="I14" s="110"/>
      <c r="J14" s="110"/>
      <c r="K14" s="110"/>
      <c r="L14" s="110">
        <v>30</v>
      </c>
      <c r="M14" s="110"/>
      <c r="N14" s="110"/>
      <c r="O14" s="110"/>
      <c r="P14" s="108" t="s">
        <v>642</v>
      </c>
      <c r="Q14" s="108" t="s">
        <v>643</v>
      </c>
    </row>
    <row r="15" spans="1:17" ht="24" customHeight="1">
      <c r="A15" s="652"/>
      <c r="B15" s="653"/>
      <c r="C15" s="655"/>
      <c r="D15" s="114"/>
      <c r="E15" s="110"/>
      <c r="F15" s="110"/>
      <c r="G15" s="110"/>
      <c r="H15" s="110"/>
      <c r="I15" s="110"/>
      <c r="J15" s="110"/>
      <c r="K15" s="110"/>
      <c r="L15" s="110"/>
      <c r="M15" s="110">
        <v>20</v>
      </c>
      <c r="N15" s="110"/>
      <c r="O15" s="110"/>
      <c r="P15" s="108" t="s">
        <v>644</v>
      </c>
      <c r="Q15" s="108" t="s">
        <v>645</v>
      </c>
    </row>
    <row r="16" spans="1:17" ht="15.75">
      <c r="A16" s="652"/>
      <c r="B16" s="653"/>
      <c r="C16" s="655"/>
      <c r="D16" s="114"/>
      <c r="E16" s="110"/>
      <c r="F16" s="110"/>
      <c r="G16" s="110"/>
      <c r="H16" s="110"/>
      <c r="I16" s="110"/>
      <c r="J16" s="110"/>
      <c r="K16" s="110"/>
      <c r="L16" s="110"/>
      <c r="M16" s="110">
        <v>30</v>
      </c>
      <c r="N16" s="110"/>
      <c r="O16" s="110"/>
      <c r="P16" s="108" t="s">
        <v>646</v>
      </c>
      <c r="Q16" s="108" t="s">
        <v>647</v>
      </c>
    </row>
    <row r="17" spans="1:17" ht="14.25" customHeight="1">
      <c r="A17" s="652"/>
      <c r="B17" s="653"/>
      <c r="C17" s="655" t="s">
        <v>699</v>
      </c>
      <c r="D17" s="114"/>
      <c r="E17" s="110"/>
      <c r="F17" s="110"/>
      <c r="G17" s="110"/>
      <c r="H17" s="110"/>
      <c r="I17" s="110"/>
      <c r="J17" s="110"/>
      <c r="K17" s="110"/>
      <c r="L17" s="110"/>
      <c r="M17" s="110">
        <v>31</v>
      </c>
      <c r="N17" s="110"/>
      <c r="O17" s="110"/>
      <c r="P17" s="108" t="s">
        <v>648</v>
      </c>
      <c r="Q17" s="108" t="s">
        <v>649</v>
      </c>
    </row>
    <row r="18" spans="1:17" ht="15.75">
      <c r="A18" s="652"/>
      <c r="B18" s="653"/>
      <c r="C18" s="655"/>
      <c r="D18" s="115"/>
      <c r="E18" s="115"/>
      <c r="F18" s="115"/>
      <c r="G18" s="115"/>
      <c r="H18" s="115"/>
      <c r="I18" s="115"/>
      <c r="J18" s="115"/>
      <c r="K18" s="115"/>
      <c r="L18" s="115"/>
      <c r="M18" s="115"/>
      <c r="N18" s="115"/>
      <c r="O18" s="115"/>
      <c r="P18" s="108"/>
      <c r="Q18" s="108"/>
    </row>
    <row r="19" spans="1:17" ht="29.25" customHeight="1">
      <c r="A19" s="652"/>
      <c r="B19" s="653"/>
      <c r="C19" s="655"/>
      <c r="D19" s="115"/>
      <c r="E19" s="115"/>
      <c r="F19" s="115"/>
      <c r="G19" s="115"/>
      <c r="H19" s="115"/>
      <c r="I19" s="115"/>
      <c r="J19" s="115"/>
      <c r="K19" s="115"/>
      <c r="L19" s="115"/>
      <c r="M19" s="115"/>
      <c r="N19" s="115"/>
      <c r="O19" s="115"/>
      <c r="P19" s="108"/>
      <c r="Q19" s="108"/>
    </row>
    <row r="20" spans="1:17" ht="15.75">
      <c r="A20" s="652" t="s">
        <v>605</v>
      </c>
      <c r="B20" s="659" t="s">
        <v>689</v>
      </c>
      <c r="C20" s="655" t="s">
        <v>700</v>
      </c>
      <c r="D20" s="115"/>
      <c r="E20" s="115"/>
      <c r="F20" s="115"/>
      <c r="G20" s="115"/>
      <c r="H20" s="115"/>
      <c r="I20" s="115"/>
      <c r="J20" s="115"/>
      <c r="K20" s="115"/>
      <c r="L20" s="115"/>
      <c r="M20" s="115"/>
      <c r="N20" s="115"/>
      <c r="O20" s="115"/>
      <c r="P20" s="108"/>
      <c r="Q20" s="108"/>
    </row>
    <row r="21" spans="1:17" ht="24" customHeight="1">
      <c r="A21" s="652"/>
      <c r="B21" s="660"/>
      <c r="C21" s="655"/>
      <c r="D21" s="110"/>
      <c r="E21" s="110"/>
      <c r="F21" s="110"/>
      <c r="G21" s="110"/>
      <c r="H21" s="110"/>
      <c r="I21" s="110"/>
      <c r="J21" s="110"/>
      <c r="K21" s="110"/>
      <c r="L21" s="110"/>
      <c r="M21" s="110"/>
      <c r="N21" s="110">
        <v>20</v>
      </c>
      <c r="O21" s="110"/>
      <c r="P21" s="108" t="s">
        <v>652</v>
      </c>
      <c r="Q21" s="108" t="s">
        <v>653</v>
      </c>
    </row>
    <row r="22" spans="1:17" ht="24" customHeight="1">
      <c r="A22" s="652"/>
      <c r="B22" s="660"/>
      <c r="C22" s="655"/>
      <c r="D22" s="110"/>
      <c r="E22" s="110"/>
      <c r="F22" s="110"/>
      <c r="G22" s="110"/>
      <c r="H22" s="110"/>
      <c r="I22" s="110"/>
      <c r="J22" s="110"/>
      <c r="K22" s="110"/>
      <c r="L22" s="110"/>
      <c r="M22" s="110"/>
      <c r="N22" s="110"/>
      <c r="O22" s="110">
        <v>10</v>
      </c>
      <c r="P22" s="109" t="s">
        <v>654</v>
      </c>
      <c r="Q22" s="108" t="s">
        <v>655</v>
      </c>
    </row>
    <row r="23" spans="1:17" ht="15.75">
      <c r="A23" s="652"/>
      <c r="B23" s="660"/>
      <c r="C23" s="655" t="s">
        <v>701</v>
      </c>
      <c r="D23" s="110"/>
      <c r="E23" s="110"/>
      <c r="F23" s="110"/>
      <c r="G23" s="110"/>
      <c r="H23" s="110"/>
      <c r="I23" s="110"/>
      <c r="J23" s="110"/>
      <c r="K23" s="110"/>
      <c r="L23" s="110"/>
      <c r="M23" s="110"/>
      <c r="N23" s="110"/>
      <c r="O23" s="110">
        <v>15</v>
      </c>
      <c r="P23" s="108" t="s">
        <v>656</v>
      </c>
      <c r="Q23" s="108" t="s">
        <v>657</v>
      </c>
    </row>
    <row r="24" spans="1:17" ht="15.75">
      <c r="A24" s="652"/>
      <c r="B24" s="660"/>
      <c r="C24" s="655"/>
      <c r="D24" s="110"/>
      <c r="E24" s="110"/>
      <c r="F24" s="110"/>
      <c r="G24" s="110"/>
      <c r="H24" s="110"/>
      <c r="I24" s="110"/>
      <c r="J24" s="110"/>
      <c r="K24" s="110"/>
      <c r="L24" s="110"/>
      <c r="M24" s="110"/>
      <c r="N24" s="110"/>
      <c r="O24" s="110">
        <v>20</v>
      </c>
      <c r="P24" s="109" t="s">
        <v>658</v>
      </c>
      <c r="Q24" s="108" t="s">
        <v>657</v>
      </c>
    </row>
    <row r="25" spans="1:17" ht="30.75" customHeight="1">
      <c r="A25" s="652"/>
      <c r="B25" s="660"/>
      <c r="C25" s="655"/>
      <c r="D25" s="110"/>
      <c r="E25" s="110"/>
      <c r="F25" s="110"/>
      <c r="G25" s="110"/>
      <c r="H25" s="110"/>
      <c r="I25" s="110"/>
      <c r="J25" s="110"/>
      <c r="K25" s="110"/>
      <c r="L25" s="110"/>
      <c r="M25" s="110"/>
      <c r="N25" s="110"/>
      <c r="O25" s="110">
        <v>23</v>
      </c>
      <c r="P25" s="108" t="s">
        <v>659</v>
      </c>
      <c r="Q25" s="108" t="s">
        <v>660</v>
      </c>
    </row>
    <row r="26" spans="1:17" ht="15.75">
      <c r="A26" s="652"/>
      <c r="B26" s="660"/>
      <c r="C26" s="655" t="s">
        <v>702</v>
      </c>
      <c r="D26" s="110">
        <v>31</v>
      </c>
      <c r="E26" s="110"/>
      <c r="F26" s="110"/>
      <c r="G26" s="110"/>
      <c r="H26" s="110"/>
      <c r="I26" s="110"/>
      <c r="J26" s="110"/>
      <c r="K26" s="110"/>
      <c r="L26" s="110"/>
      <c r="M26" s="110"/>
      <c r="N26" s="110"/>
      <c r="O26" s="110"/>
      <c r="P26" s="108" t="s">
        <v>688</v>
      </c>
      <c r="Q26" s="108" t="s">
        <v>662</v>
      </c>
    </row>
    <row r="27" spans="1:17" ht="48" customHeight="1">
      <c r="A27" s="652"/>
      <c r="B27" s="661"/>
      <c r="C27" s="655"/>
      <c r="D27" s="115"/>
      <c r="E27" s="115"/>
      <c r="F27" s="115"/>
      <c r="G27" s="115"/>
      <c r="H27" s="115"/>
      <c r="I27" s="115"/>
      <c r="J27" s="115"/>
      <c r="K27" s="115"/>
      <c r="L27" s="115"/>
      <c r="M27" s="115"/>
      <c r="N27" s="115"/>
      <c r="O27" s="115"/>
      <c r="P27" s="108"/>
      <c r="Q27" s="108"/>
    </row>
    <row r="28" spans="1:17" ht="13.5" customHeight="1">
      <c r="A28" s="652" t="s">
        <v>606</v>
      </c>
      <c r="B28" s="653" t="s">
        <v>690</v>
      </c>
      <c r="C28" s="666" t="s">
        <v>703</v>
      </c>
      <c r="D28" s="110"/>
      <c r="E28" s="110"/>
      <c r="F28" s="110"/>
      <c r="G28" s="110"/>
      <c r="H28" s="110"/>
      <c r="I28" s="110"/>
      <c r="J28" s="110"/>
      <c r="K28" s="110"/>
      <c r="L28" s="110"/>
      <c r="M28" s="110"/>
      <c r="N28" s="110"/>
      <c r="O28" s="110"/>
      <c r="P28" s="108"/>
      <c r="Q28" s="108" t="s">
        <v>664</v>
      </c>
    </row>
    <row r="29" spans="1:17" ht="24.75" customHeight="1">
      <c r="A29" s="652"/>
      <c r="B29" s="653"/>
      <c r="C29" s="667"/>
      <c r="D29" s="110">
        <v>31</v>
      </c>
      <c r="E29" s="110"/>
      <c r="F29" s="110"/>
      <c r="G29" s="110"/>
      <c r="H29" s="110"/>
      <c r="I29" s="110"/>
      <c r="J29" s="110"/>
      <c r="K29" s="110"/>
      <c r="L29" s="110"/>
      <c r="M29" s="110"/>
      <c r="N29" s="110"/>
      <c r="O29" s="110"/>
      <c r="P29" s="108" t="s">
        <v>665</v>
      </c>
      <c r="Q29" s="108" t="s">
        <v>666</v>
      </c>
    </row>
    <row r="30" spans="1:17" ht="61.5" customHeight="1">
      <c r="A30" s="652"/>
      <c r="B30" s="653"/>
      <c r="C30" s="667"/>
      <c r="D30" s="110" t="s">
        <v>668</v>
      </c>
      <c r="E30" s="110" t="s">
        <v>668</v>
      </c>
      <c r="F30" s="110" t="s">
        <v>668</v>
      </c>
      <c r="G30" s="110" t="s">
        <v>668</v>
      </c>
      <c r="H30" s="110" t="s">
        <v>668</v>
      </c>
      <c r="I30" s="110" t="s">
        <v>668</v>
      </c>
      <c r="J30" s="110" t="s">
        <v>668</v>
      </c>
      <c r="K30" s="110" t="s">
        <v>668</v>
      </c>
      <c r="L30" s="110" t="s">
        <v>668</v>
      </c>
      <c r="M30" s="110" t="s">
        <v>668</v>
      </c>
      <c r="N30" s="110" t="s">
        <v>668</v>
      </c>
      <c r="O30" s="110" t="s">
        <v>668</v>
      </c>
      <c r="P30" s="108" t="s">
        <v>667</v>
      </c>
      <c r="Q30" s="108" t="s">
        <v>666</v>
      </c>
    </row>
    <row r="31" spans="1:17" ht="33" customHeight="1">
      <c r="A31" s="652"/>
      <c r="B31" s="653"/>
      <c r="C31" s="655" t="s">
        <v>704</v>
      </c>
      <c r="D31" s="110" t="s">
        <v>668</v>
      </c>
      <c r="E31" s="110" t="s">
        <v>668</v>
      </c>
      <c r="F31" s="110" t="s">
        <v>668</v>
      </c>
      <c r="G31" s="110" t="s">
        <v>668</v>
      </c>
      <c r="H31" s="110" t="s">
        <v>668</v>
      </c>
      <c r="I31" s="110" t="s">
        <v>668</v>
      </c>
      <c r="J31" s="110" t="s">
        <v>668</v>
      </c>
      <c r="K31" s="110" t="s">
        <v>668</v>
      </c>
      <c r="L31" s="110" t="s">
        <v>668</v>
      </c>
      <c r="M31" s="110" t="s">
        <v>668</v>
      </c>
      <c r="N31" s="110" t="s">
        <v>668</v>
      </c>
      <c r="O31" s="110" t="s">
        <v>668</v>
      </c>
      <c r="P31" s="108" t="s">
        <v>669</v>
      </c>
      <c r="Q31" s="108" t="s">
        <v>670</v>
      </c>
    </row>
    <row r="32" spans="1:17" s="1" customFormat="1" ht="78.75" customHeight="1">
      <c r="A32" s="652"/>
      <c r="B32" s="653"/>
      <c r="C32" s="655"/>
      <c r="D32" s="110"/>
      <c r="E32" s="110">
        <v>30</v>
      </c>
      <c r="F32" s="110"/>
      <c r="G32" s="110">
        <v>30</v>
      </c>
      <c r="H32" s="110"/>
      <c r="I32" s="110"/>
      <c r="J32" s="110">
        <v>30</v>
      </c>
      <c r="K32" s="110"/>
      <c r="L32" s="110"/>
      <c r="M32" s="110">
        <v>30</v>
      </c>
      <c r="N32" s="110"/>
      <c r="O32" s="110"/>
      <c r="P32" s="108" t="s">
        <v>671</v>
      </c>
      <c r="Q32" s="108" t="s">
        <v>672</v>
      </c>
    </row>
    <row r="33" spans="1:17" s="1" customFormat="1" ht="15" customHeight="1">
      <c r="A33" s="652" t="s">
        <v>607</v>
      </c>
      <c r="B33" s="653" t="s">
        <v>691</v>
      </c>
      <c r="C33" s="655" t="s">
        <v>705</v>
      </c>
      <c r="D33" s="115"/>
      <c r="E33" s="115"/>
      <c r="F33" s="115"/>
      <c r="G33" s="115"/>
      <c r="H33" s="115"/>
      <c r="I33" s="115"/>
      <c r="J33" s="115"/>
      <c r="K33" s="115"/>
      <c r="L33" s="115"/>
      <c r="M33" s="115"/>
      <c r="N33" s="115"/>
      <c r="O33" s="115"/>
      <c r="P33" s="108"/>
      <c r="Q33" s="108" t="s">
        <v>674</v>
      </c>
    </row>
    <row r="34" spans="1:17" s="1" customFormat="1" ht="15.75">
      <c r="A34" s="652"/>
      <c r="B34" s="653"/>
      <c r="C34" s="655"/>
      <c r="D34" s="110"/>
      <c r="E34" s="110">
        <v>30</v>
      </c>
      <c r="F34" s="110"/>
      <c r="G34" s="110">
        <v>30</v>
      </c>
      <c r="H34" s="110"/>
      <c r="I34" s="110"/>
      <c r="J34" s="110">
        <v>30</v>
      </c>
      <c r="K34" s="110"/>
      <c r="L34" s="110"/>
      <c r="M34" s="110">
        <v>30</v>
      </c>
      <c r="N34" s="110"/>
      <c r="O34" s="110"/>
      <c r="P34" s="108" t="s">
        <v>675</v>
      </c>
      <c r="Q34" s="108" t="s">
        <v>674</v>
      </c>
    </row>
    <row r="35" spans="1:17" s="1" customFormat="1" ht="15.75">
      <c r="A35" s="652"/>
      <c r="B35" s="653"/>
      <c r="C35" s="655"/>
      <c r="D35" s="115"/>
      <c r="E35" s="115"/>
      <c r="F35" s="115"/>
      <c r="G35" s="115"/>
      <c r="H35" s="115"/>
      <c r="I35" s="115"/>
      <c r="J35" s="115"/>
      <c r="K35" s="115"/>
      <c r="L35" s="115"/>
      <c r="M35" s="115"/>
      <c r="N35" s="115"/>
      <c r="O35" s="115"/>
      <c r="P35" s="108"/>
      <c r="Q35" s="108"/>
    </row>
    <row r="36" spans="1:17" s="1" customFormat="1" ht="34.5" customHeight="1">
      <c r="A36" s="652"/>
      <c r="B36" s="653"/>
      <c r="C36" s="655"/>
      <c r="D36" s="115"/>
      <c r="E36" s="115"/>
      <c r="F36" s="115"/>
      <c r="G36" s="115"/>
      <c r="H36" s="115"/>
      <c r="I36" s="115"/>
      <c r="J36" s="115"/>
      <c r="K36" s="115"/>
      <c r="L36" s="115"/>
      <c r="M36" s="115"/>
      <c r="N36" s="115"/>
      <c r="O36" s="115"/>
      <c r="P36" s="108"/>
      <c r="Q36" s="108"/>
    </row>
    <row r="37" spans="1:17" s="1" customFormat="1" ht="15.75">
      <c r="A37" s="652"/>
      <c r="B37" s="653"/>
      <c r="C37" s="655" t="s">
        <v>706</v>
      </c>
      <c r="D37" s="115"/>
      <c r="E37" s="115"/>
      <c r="F37" s="115"/>
      <c r="G37" s="115"/>
      <c r="H37" s="115"/>
      <c r="I37" s="115"/>
      <c r="J37" s="115"/>
      <c r="K37" s="115"/>
      <c r="L37" s="115"/>
      <c r="M37" s="115"/>
      <c r="N37" s="115"/>
      <c r="O37" s="115"/>
      <c r="P37" s="108"/>
      <c r="Q37" s="108"/>
    </row>
    <row r="38" spans="1:17" s="1" customFormat="1" ht="15.75">
      <c r="A38" s="652"/>
      <c r="B38" s="653"/>
      <c r="C38" s="655"/>
      <c r="D38" s="115"/>
      <c r="E38" s="115"/>
      <c r="F38" s="115"/>
      <c r="G38" s="115"/>
      <c r="H38" s="115"/>
      <c r="I38" s="115"/>
      <c r="J38" s="115"/>
      <c r="K38" s="115"/>
      <c r="L38" s="115"/>
      <c r="M38" s="115"/>
      <c r="N38" s="115"/>
      <c r="O38" s="115"/>
      <c r="P38" s="108"/>
      <c r="Q38" s="108"/>
    </row>
    <row r="39" spans="1:17" s="1" customFormat="1" ht="15.75">
      <c r="A39" s="652"/>
      <c r="B39" s="653"/>
      <c r="C39" s="655"/>
      <c r="D39" s="115"/>
      <c r="E39" s="115"/>
      <c r="F39" s="115"/>
      <c r="G39" s="115"/>
      <c r="H39" s="115"/>
      <c r="I39" s="115"/>
      <c r="J39" s="115"/>
      <c r="K39" s="115"/>
      <c r="L39" s="115"/>
      <c r="M39" s="115"/>
      <c r="N39" s="115"/>
      <c r="O39" s="115"/>
      <c r="P39" s="108"/>
      <c r="Q39" s="108"/>
    </row>
    <row r="40" spans="1:17" ht="32.25" customHeight="1">
      <c r="A40" s="652"/>
      <c r="B40" s="653"/>
      <c r="C40" s="655"/>
      <c r="D40" s="115"/>
      <c r="E40" s="115"/>
      <c r="F40" s="115"/>
      <c r="G40" s="115"/>
      <c r="H40" s="115"/>
      <c r="I40" s="115"/>
      <c r="J40" s="115"/>
      <c r="K40" s="115"/>
      <c r="L40" s="115"/>
      <c r="M40" s="115"/>
      <c r="N40" s="115"/>
      <c r="O40" s="115"/>
      <c r="P40" s="108"/>
      <c r="Q40" s="108"/>
    </row>
    <row r="41" spans="1:17" ht="15.75" customHeight="1">
      <c r="A41" s="652" t="s">
        <v>608</v>
      </c>
      <c r="B41" s="656" t="s">
        <v>708</v>
      </c>
      <c r="C41" s="654" t="s">
        <v>709</v>
      </c>
      <c r="D41" s="110"/>
      <c r="E41" s="110"/>
      <c r="F41" s="110"/>
      <c r="G41" s="110"/>
      <c r="H41" s="110"/>
      <c r="I41" s="110"/>
      <c r="J41" s="110"/>
      <c r="K41" s="110"/>
      <c r="L41" s="110"/>
      <c r="M41" s="110"/>
      <c r="N41" s="110"/>
      <c r="O41" s="110" t="s">
        <v>677</v>
      </c>
      <c r="P41" s="108"/>
      <c r="Q41" s="108" t="s">
        <v>678</v>
      </c>
    </row>
    <row r="42" spans="1:17" ht="15.75">
      <c r="A42" s="652"/>
      <c r="B42" s="656"/>
      <c r="C42" s="654"/>
      <c r="D42" s="110"/>
      <c r="E42" s="110"/>
      <c r="F42" s="110"/>
      <c r="G42" s="110"/>
      <c r="H42" s="110"/>
      <c r="I42" s="110"/>
      <c r="J42" s="110" t="s">
        <v>677</v>
      </c>
      <c r="K42" s="110"/>
      <c r="L42" s="110"/>
      <c r="M42" s="110"/>
      <c r="N42" s="110"/>
      <c r="O42" s="110">
        <v>31</v>
      </c>
      <c r="P42" s="109" t="s">
        <v>679</v>
      </c>
      <c r="Q42" s="108" t="s">
        <v>680</v>
      </c>
    </row>
    <row r="43" spans="1:17" ht="15.75">
      <c r="A43" s="652"/>
      <c r="B43" s="656"/>
      <c r="C43" s="654"/>
      <c r="D43" s="110"/>
      <c r="E43" s="110">
        <v>25</v>
      </c>
      <c r="F43" s="110"/>
      <c r="G43" s="110"/>
      <c r="H43" s="110"/>
      <c r="I43" s="110"/>
      <c r="J43" s="110"/>
      <c r="K43" s="110"/>
      <c r="L43" s="110"/>
      <c r="M43" s="110"/>
      <c r="N43" s="110"/>
      <c r="O43" s="110"/>
      <c r="P43" s="109" t="s">
        <v>681</v>
      </c>
      <c r="Q43" s="108" t="s">
        <v>682</v>
      </c>
    </row>
    <row r="44" spans="1:17" ht="15.75">
      <c r="A44" s="652"/>
      <c r="B44" s="656"/>
      <c r="C44" s="655" t="s">
        <v>707</v>
      </c>
      <c r="D44" s="110">
        <v>31</v>
      </c>
      <c r="E44" s="110"/>
      <c r="F44" s="110">
        <v>31</v>
      </c>
      <c r="G44" s="110"/>
      <c r="H44" s="110"/>
      <c r="I44" s="110" t="s">
        <v>677</v>
      </c>
      <c r="J44" s="110"/>
      <c r="K44" s="110"/>
      <c r="L44" s="110"/>
      <c r="M44" s="110"/>
      <c r="N44" s="110"/>
      <c r="O44" s="110"/>
      <c r="P44" s="109" t="s">
        <v>683</v>
      </c>
      <c r="Q44" s="108" t="s">
        <v>684</v>
      </c>
    </row>
    <row r="45" spans="1:17">
      <c r="A45" s="652"/>
      <c r="B45" s="656"/>
      <c r="C45" s="655"/>
      <c r="D45" s="100"/>
      <c r="E45" s="100"/>
      <c r="F45" s="100"/>
      <c r="G45" s="100"/>
      <c r="H45" s="100"/>
      <c r="I45" s="100"/>
      <c r="J45" s="100"/>
      <c r="K45" s="100"/>
      <c r="L45" s="100"/>
      <c r="M45" s="100"/>
      <c r="N45" s="100"/>
      <c r="O45" s="100"/>
      <c r="P45" s="2"/>
      <c r="Q45" s="2"/>
    </row>
    <row r="46" spans="1:17" ht="15" customHeight="1">
      <c r="A46" s="652"/>
      <c r="B46" s="656"/>
      <c r="C46" s="655"/>
      <c r="D46" s="100"/>
      <c r="E46" s="100"/>
      <c r="F46" s="100"/>
      <c r="G46" s="100"/>
      <c r="H46" s="100"/>
      <c r="I46" s="100"/>
      <c r="J46" s="100"/>
      <c r="K46" s="100"/>
      <c r="L46" s="100"/>
      <c r="M46" s="100"/>
      <c r="N46" s="100"/>
      <c r="O46" s="100"/>
      <c r="P46" s="2"/>
      <c r="Q46" s="2"/>
    </row>
    <row r="47" spans="1:17" ht="15" customHeight="1">
      <c r="A47" s="652"/>
      <c r="B47" s="656"/>
      <c r="C47" s="655"/>
      <c r="D47" s="100"/>
      <c r="E47" s="100"/>
      <c r="F47" s="100"/>
      <c r="G47" s="100"/>
      <c r="H47" s="100"/>
      <c r="I47" s="100"/>
      <c r="J47" s="100"/>
      <c r="K47" s="100"/>
      <c r="L47" s="100"/>
      <c r="M47" s="100"/>
      <c r="N47" s="100"/>
      <c r="O47" s="100"/>
      <c r="P47" s="2"/>
      <c r="Q47" s="2"/>
    </row>
    <row r="48" spans="1:17">
      <c r="A48" s="652"/>
      <c r="B48" s="656"/>
      <c r="C48" s="655"/>
      <c r="D48" s="100"/>
      <c r="E48" s="100"/>
      <c r="F48" s="100"/>
      <c r="G48" s="100"/>
      <c r="H48" s="100"/>
      <c r="I48" s="100"/>
      <c r="J48" s="100"/>
      <c r="K48" s="100"/>
      <c r="L48" s="100"/>
      <c r="M48" s="100"/>
      <c r="N48" s="100"/>
      <c r="O48" s="100"/>
      <c r="P48" s="2"/>
      <c r="Q48" s="2"/>
    </row>
    <row r="49" spans="2:31">
      <c r="B49" s="104"/>
    </row>
    <row r="50" spans="2:31">
      <c r="B50" s="104"/>
    </row>
    <row r="51" spans="2:31" ht="18.75">
      <c r="B51" s="104"/>
      <c r="R51" s="658" t="s">
        <v>710</v>
      </c>
      <c r="S51" s="658"/>
      <c r="T51" s="658"/>
      <c r="U51" s="658"/>
      <c r="V51" s="658"/>
      <c r="W51" s="658"/>
      <c r="X51" s="658"/>
      <c r="Y51" s="658"/>
      <c r="Z51" s="658"/>
      <c r="AA51" s="658"/>
      <c r="AB51" s="658"/>
      <c r="AC51" s="658"/>
      <c r="AD51" s="658"/>
      <c r="AE51" s="658"/>
    </row>
    <row r="52" spans="2:31">
      <c r="B52" s="104"/>
      <c r="R52" s="96" t="s">
        <v>617</v>
      </c>
      <c r="S52" s="94" t="s">
        <v>618</v>
      </c>
      <c r="T52" s="94" t="s">
        <v>619</v>
      </c>
      <c r="U52" s="94" t="s">
        <v>620</v>
      </c>
      <c r="V52" s="94" t="s">
        <v>621</v>
      </c>
      <c r="W52" s="94" t="s">
        <v>622</v>
      </c>
      <c r="X52" s="94" t="s">
        <v>623</v>
      </c>
      <c r="Y52" s="94" t="s">
        <v>624</v>
      </c>
      <c r="Z52" s="94" t="s">
        <v>625</v>
      </c>
      <c r="AA52" s="94" t="s">
        <v>626</v>
      </c>
      <c r="AB52" s="94" t="s">
        <v>627</v>
      </c>
      <c r="AC52" s="94" t="s">
        <v>628</v>
      </c>
      <c r="AD52" s="94" t="s">
        <v>629</v>
      </c>
      <c r="AE52" s="94" t="s">
        <v>630</v>
      </c>
    </row>
    <row r="53" spans="2:31">
      <c r="B53" s="104"/>
      <c r="R53" s="97" t="s">
        <v>631</v>
      </c>
      <c r="S53" s="2"/>
      <c r="T53" s="2"/>
      <c r="U53" s="2"/>
      <c r="V53" s="2"/>
      <c r="W53" s="2"/>
      <c r="X53" s="2"/>
      <c r="Y53" s="2"/>
      <c r="Z53" s="2"/>
      <c r="AA53" s="2"/>
      <c r="AB53" s="2"/>
      <c r="AC53" s="2"/>
      <c r="AD53" s="2"/>
      <c r="AE53" s="2" t="s">
        <v>632</v>
      </c>
    </row>
    <row r="54" spans="2:31">
      <c r="B54" s="104"/>
      <c r="R54" s="95" t="s">
        <v>614</v>
      </c>
      <c r="S54" s="94"/>
      <c r="T54" s="94"/>
      <c r="U54" s="94"/>
      <c r="V54" s="94"/>
      <c r="W54" s="94"/>
      <c r="X54" s="94"/>
      <c r="Y54" s="94"/>
      <c r="Z54" s="94"/>
      <c r="AA54" s="94">
        <v>10</v>
      </c>
      <c r="AB54" s="94"/>
      <c r="AC54" s="94"/>
      <c r="AD54" s="94"/>
      <c r="AE54" s="2" t="s">
        <v>633</v>
      </c>
    </row>
    <row r="55" spans="2:31">
      <c r="B55" s="104"/>
      <c r="R55" s="97" t="s">
        <v>634</v>
      </c>
      <c r="S55" s="94"/>
      <c r="T55" s="94"/>
      <c r="U55" s="94"/>
      <c r="V55" s="94"/>
      <c r="W55" s="94"/>
      <c r="X55" s="94"/>
      <c r="Y55" s="94"/>
      <c r="Z55" s="94"/>
      <c r="AA55" s="94"/>
      <c r="AB55" s="94"/>
      <c r="AC55" s="94"/>
      <c r="AD55" s="94"/>
      <c r="AE55" s="2" t="s">
        <v>635</v>
      </c>
    </row>
    <row r="56" spans="2:31" ht="22.5">
      <c r="B56" s="104"/>
      <c r="R56" s="98" t="s">
        <v>636</v>
      </c>
      <c r="S56" s="94"/>
      <c r="T56" s="94"/>
      <c r="U56" s="94"/>
      <c r="V56" s="94"/>
      <c r="W56" s="94"/>
      <c r="X56" s="94"/>
      <c r="Y56" s="94">
        <v>30</v>
      </c>
      <c r="Z56" s="94"/>
      <c r="AA56" s="94"/>
      <c r="AB56" s="94"/>
      <c r="AC56" s="94"/>
      <c r="AD56" s="94"/>
      <c r="AE56" s="2" t="s">
        <v>637</v>
      </c>
    </row>
    <row r="57" spans="2:31">
      <c r="B57" s="104"/>
      <c r="R57" s="95" t="s">
        <v>638</v>
      </c>
      <c r="S57" s="94"/>
      <c r="T57" s="94"/>
      <c r="U57" s="94"/>
      <c r="V57" s="94"/>
      <c r="W57" s="94"/>
      <c r="X57" s="94"/>
      <c r="Y57" s="94"/>
      <c r="Z57" s="94">
        <v>15</v>
      </c>
      <c r="AA57" s="94"/>
      <c r="AB57" s="94"/>
      <c r="AC57" s="94"/>
      <c r="AD57" s="94"/>
      <c r="AE57" s="2" t="s">
        <v>639</v>
      </c>
    </row>
    <row r="58" spans="2:31">
      <c r="B58" s="104"/>
      <c r="R58" s="95" t="s">
        <v>640</v>
      </c>
      <c r="S58" s="94"/>
      <c r="T58" s="94"/>
      <c r="U58" s="94"/>
      <c r="V58" s="94"/>
      <c r="W58" s="94"/>
      <c r="X58" s="94"/>
      <c r="Y58" s="94"/>
      <c r="Z58" s="94">
        <v>15</v>
      </c>
      <c r="AA58" s="94"/>
      <c r="AB58" s="94"/>
      <c r="AC58" s="94"/>
      <c r="AD58" s="94"/>
      <c r="AE58" s="2" t="s">
        <v>641</v>
      </c>
    </row>
    <row r="59" spans="2:31" ht="22.5">
      <c r="B59" s="104"/>
      <c r="R59" s="98" t="s">
        <v>642</v>
      </c>
      <c r="S59" s="94"/>
      <c r="T59" s="94"/>
      <c r="U59" s="94"/>
      <c r="V59" s="94"/>
      <c r="W59" s="94"/>
      <c r="X59" s="94"/>
      <c r="Y59" s="94"/>
      <c r="Z59" s="94"/>
      <c r="AA59" s="94">
        <v>30</v>
      </c>
      <c r="AB59" s="94"/>
      <c r="AC59" s="94"/>
      <c r="AD59" s="94"/>
      <c r="AE59" s="2" t="s">
        <v>643</v>
      </c>
    </row>
    <row r="60" spans="2:31" ht="22.5">
      <c r="B60" s="104"/>
      <c r="R60" s="98" t="s">
        <v>644</v>
      </c>
      <c r="S60" s="94"/>
      <c r="T60" s="94"/>
      <c r="U60" s="94"/>
      <c r="V60" s="94"/>
      <c r="W60" s="94"/>
      <c r="X60" s="94"/>
      <c r="Y60" s="94"/>
      <c r="Z60" s="94"/>
      <c r="AA60" s="94"/>
      <c r="AB60" s="94">
        <v>20</v>
      </c>
      <c r="AC60" s="94"/>
      <c r="AD60" s="94"/>
      <c r="AE60" s="2" t="s">
        <v>645</v>
      </c>
    </row>
    <row r="61" spans="2:31">
      <c r="B61" s="104"/>
      <c r="R61" s="98" t="s">
        <v>646</v>
      </c>
      <c r="S61" s="94"/>
      <c r="T61" s="94"/>
      <c r="U61" s="94"/>
      <c r="V61" s="94"/>
      <c r="W61" s="94"/>
      <c r="X61" s="94"/>
      <c r="Y61" s="94"/>
      <c r="Z61" s="94"/>
      <c r="AA61" s="94"/>
      <c r="AB61" s="94">
        <v>30</v>
      </c>
      <c r="AC61" s="94"/>
      <c r="AD61" s="94"/>
      <c r="AE61" s="2" t="s">
        <v>647</v>
      </c>
    </row>
    <row r="62" spans="2:31">
      <c r="B62" s="104"/>
      <c r="R62" s="98" t="s">
        <v>648</v>
      </c>
      <c r="S62" s="94"/>
      <c r="T62" s="94"/>
      <c r="U62" s="94"/>
      <c r="V62" s="94"/>
      <c r="W62" s="94"/>
      <c r="X62" s="94"/>
      <c r="Y62" s="94"/>
      <c r="Z62" s="94"/>
      <c r="AA62" s="94"/>
      <c r="AB62" s="94">
        <v>31</v>
      </c>
      <c r="AC62" s="94"/>
      <c r="AD62" s="94"/>
      <c r="AE62" s="2" t="s">
        <v>649</v>
      </c>
    </row>
    <row r="63" spans="2:31">
      <c r="B63" s="104"/>
      <c r="R63" s="97" t="s">
        <v>650</v>
      </c>
      <c r="S63" s="94"/>
      <c r="T63" s="94"/>
      <c r="U63" s="94"/>
      <c r="V63" s="94"/>
      <c r="W63" s="94"/>
      <c r="X63" s="94"/>
      <c r="Y63" s="94"/>
      <c r="Z63" s="94"/>
      <c r="AA63" s="94"/>
      <c r="AB63" s="94"/>
      <c r="AC63" s="94"/>
      <c r="AD63" s="94"/>
      <c r="AE63" s="2" t="s">
        <v>651</v>
      </c>
    </row>
    <row r="64" spans="2:31">
      <c r="R64" s="95" t="s">
        <v>652</v>
      </c>
      <c r="S64" s="94"/>
      <c r="T64" s="94"/>
      <c r="U64" s="94"/>
      <c r="V64" s="94"/>
      <c r="W64" s="94"/>
      <c r="X64" s="94"/>
      <c r="Y64" s="94"/>
      <c r="Z64" s="94"/>
      <c r="AA64" s="94"/>
      <c r="AB64" s="94"/>
      <c r="AC64" s="94">
        <v>20</v>
      </c>
      <c r="AD64" s="94"/>
      <c r="AE64" s="2" t="s">
        <v>653</v>
      </c>
    </row>
    <row r="65" spans="18:31" ht="22.5">
      <c r="R65" s="98" t="s">
        <v>654</v>
      </c>
      <c r="S65" s="94"/>
      <c r="T65" s="94"/>
      <c r="U65" s="94"/>
      <c r="V65" s="94"/>
      <c r="W65" s="94"/>
      <c r="X65" s="94"/>
      <c r="Y65" s="94"/>
      <c r="Z65" s="94"/>
      <c r="AA65" s="94"/>
      <c r="AB65" s="94"/>
      <c r="AC65" s="94"/>
      <c r="AD65" s="94">
        <v>10</v>
      </c>
      <c r="AE65" s="2" t="s">
        <v>655</v>
      </c>
    </row>
    <row r="66" spans="18:31">
      <c r="R66" s="95" t="s">
        <v>656</v>
      </c>
      <c r="S66" s="94"/>
      <c r="T66" s="94"/>
      <c r="U66" s="94"/>
      <c r="V66" s="94"/>
      <c r="W66" s="94"/>
      <c r="X66" s="94"/>
      <c r="Y66" s="94"/>
      <c r="Z66" s="94"/>
      <c r="AA66" s="94"/>
      <c r="AB66" s="94"/>
      <c r="AC66" s="94"/>
      <c r="AD66" s="94">
        <v>15</v>
      </c>
      <c r="AE66" s="2" t="s">
        <v>657</v>
      </c>
    </row>
    <row r="67" spans="18:31">
      <c r="R67" s="98" t="s">
        <v>658</v>
      </c>
      <c r="S67" s="94"/>
      <c r="T67" s="94"/>
      <c r="U67" s="94"/>
      <c r="V67" s="94"/>
      <c r="W67" s="94"/>
      <c r="X67" s="94"/>
      <c r="Y67" s="94"/>
      <c r="Z67" s="94"/>
      <c r="AA67" s="94"/>
      <c r="AB67" s="94"/>
      <c r="AC67" s="94"/>
      <c r="AD67" s="94">
        <v>20</v>
      </c>
      <c r="AE67" s="2" t="s">
        <v>657</v>
      </c>
    </row>
    <row r="68" spans="18:31">
      <c r="R68" s="95" t="s">
        <v>659</v>
      </c>
      <c r="S68" s="94"/>
      <c r="T68" s="94"/>
      <c r="U68" s="94"/>
      <c r="V68" s="94"/>
      <c r="W68" s="94"/>
      <c r="X68" s="94"/>
      <c r="Y68" s="94"/>
      <c r="Z68" s="94"/>
      <c r="AA68" s="94"/>
      <c r="AB68" s="94"/>
      <c r="AC68" s="94"/>
      <c r="AD68" s="94">
        <v>23</v>
      </c>
      <c r="AE68" s="2" t="s">
        <v>660</v>
      </c>
    </row>
    <row r="69" spans="18:31">
      <c r="R69" s="95" t="s">
        <v>661</v>
      </c>
      <c r="S69" s="94">
        <v>31</v>
      </c>
      <c r="T69" s="94"/>
      <c r="U69" s="94"/>
      <c r="V69" s="94"/>
      <c r="W69" s="94"/>
      <c r="X69" s="94"/>
      <c r="Y69" s="94"/>
      <c r="Z69" s="94"/>
      <c r="AA69" s="94"/>
      <c r="AB69" s="94"/>
      <c r="AC69" s="94"/>
      <c r="AD69" s="94"/>
      <c r="AE69" s="2" t="s">
        <v>662</v>
      </c>
    </row>
    <row r="70" spans="18:31">
      <c r="R70" s="97" t="s">
        <v>663</v>
      </c>
      <c r="S70" s="94"/>
      <c r="T70" s="94"/>
      <c r="U70" s="94"/>
      <c r="V70" s="94"/>
      <c r="W70" s="94"/>
      <c r="X70" s="94"/>
      <c r="Y70" s="94"/>
      <c r="Z70" s="94"/>
      <c r="AA70" s="94"/>
      <c r="AB70" s="94"/>
      <c r="AC70" s="94"/>
      <c r="AD70" s="94"/>
      <c r="AE70" s="2" t="s">
        <v>664</v>
      </c>
    </row>
    <row r="71" spans="18:31" ht="22.5">
      <c r="R71" s="98" t="s">
        <v>665</v>
      </c>
      <c r="S71" s="94">
        <v>31</v>
      </c>
      <c r="T71" s="94"/>
      <c r="U71" s="94"/>
      <c r="V71" s="94"/>
      <c r="W71" s="94"/>
      <c r="X71" s="94"/>
      <c r="Y71" s="94"/>
      <c r="Z71" s="94"/>
      <c r="AA71" s="94"/>
      <c r="AB71" s="94"/>
      <c r="AC71" s="94"/>
      <c r="AD71" s="94"/>
      <c r="AE71" s="2" t="s">
        <v>666</v>
      </c>
    </row>
    <row r="72" spans="18:31">
      <c r="R72" s="95" t="s">
        <v>667</v>
      </c>
      <c r="S72" s="94" t="s">
        <v>668</v>
      </c>
      <c r="T72" s="94" t="s">
        <v>668</v>
      </c>
      <c r="U72" s="94" t="s">
        <v>668</v>
      </c>
      <c r="V72" s="94" t="s">
        <v>668</v>
      </c>
      <c r="W72" s="94" t="s">
        <v>668</v>
      </c>
      <c r="X72" s="94" t="s">
        <v>668</v>
      </c>
      <c r="Y72" s="94" t="s">
        <v>668</v>
      </c>
      <c r="Z72" s="94" t="s">
        <v>668</v>
      </c>
      <c r="AA72" s="94" t="s">
        <v>668</v>
      </c>
      <c r="AB72" s="94" t="s">
        <v>668</v>
      </c>
      <c r="AC72" s="94" t="s">
        <v>668</v>
      </c>
      <c r="AD72" s="94" t="s">
        <v>668</v>
      </c>
      <c r="AE72" s="2" t="s">
        <v>666</v>
      </c>
    </row>
    <row r="73" spans="18:31">
      <c r="R73" s="95" t="s">
        <v>669</v>
      </c>
      <c r="S73" s="94" t="s">
        <v>668</v>
      </c>
      <c r="T73" s="94" t="s">
        <v>668</v>
      </c>
      <c r="U73" s="94" t="s">
        <v>668</v>
      </c>
      <c r="V73" s="94" t="s">
        <v>668</v>
      </c>
      <c r="W73" s="94" t="s">
        <v>668</v>
      </c>
      <c r="X73" s="94" t="s">
        <v>668</v>
      </c>
      <c r="Y73" s="94" t="s">
        <v>668</v>
      </c>
      <c r="Z73" s="94" t="s">
        <v>668</v>
      </c>
      <c r="AA73" s="94" t="s">
        <v>668</v>
      </c>
      <c r="AB73" s="94" t="s">
        <v>668</v>
      </c>
      <c r="AC73" s="94" t="s">
        <v>668</v>
      </c>
      <c r="AD73" s="94" t="s">
        <v>668</v>
      </c>
      <c r="AE73" s="2" t="s">
        <v>670</v>
      </c>
    </row>
    <row r="74" spans="18:31">
      <c r="R74" s="95" t="s">
        <v>671</v>
      </c>
      <c r="S74" s="94"/>
      <c r="T74" s="94">
        <v>30</v>
      </c>
      <c r="U74" s="94"/>
      <c r="V74" s="94">
        <v>30</v>
      </c>
      <c r="W74" s="94"/>
      <c r="X74" s="94"/>
      <c r="Y74" s="94">
        <v>30</v>
      </c>
      <c r="Z74" s="94"/>
      <c r="AA74" s="94"/>
      <c r="AB74" s="94">
        <v>30</v>
      </c>
      <c r="AC74" s="94"/>
      <c r="AD74" s="94"/>
      <c r="AE74" s="2" t="s">
        <v>672</v>
      </c>
    </row>
    <row r="75" spans="18:31">
      <c r="R75" s="99" t="s">
        <v>673</v>
      </c>
      <c r="S75" s="94"/>
      <c r="T75" s="94"/>
      <c r="U75" s="94"/>
      <c r="V75" s="94"/>
      <c r="W75" s="94"/>
      <c r="X75" s="94"/>
      <c r="Y75" s="94"/>
      <c r="Z75" s="94"/>
      <c r="AA75" s="94"/>
      <c r="AB75" s="94"/>
      <c r="AC75" s="94"/>
      <c r="AD75" s="94"/>
      <c r="AE75" s="2" t="s">
        <v>674</v>
      </c>
    </row>
    <row r="76" spans="18:31">
      <c r="R76" s="95" t="s">
        <v>675</v>
      </c>
      <c r="S76" s="94"/>
      <c r="T76" s="94">
        <v>30</v>
      </c>
      <c r="U76" s="94"/>
      <c r="V76" s="94">
        <v>30</v>
      </c>
      <c r="W76" s="94"/>
      <c r="X76" s="94"/>
      <c r="Y76" s="94">
        <v>30</v>
      </c>
      <c r="Z76" s="94"/>
      <c r="AA76" s="94"/>
      <c r="AB76" s="94">
        <v>30</v>
      </c>
      <c r="AC76" s="94"/>
      <c r="AD76" s="94"/>
      <c r="AE76" s="2" t="s">
        <v>674</v>
      </c>
    </row>
    <row r="77" spans="18:31">
      <c r="R77" s="97" t="s">
        <v>676</v>
      </c>
      <c r="S77" s="94"/>
      <c r="T77" s="94"/>
      <c r="U77" s="94"/>
      <c r="V77" s="94"/>
      <c r="W77" s="94"/>
      <c r="X77" s="94"/>
      <c r="Y77" s="94"/>
      <c r="Z77" s="94"/>
      <c r="AA77" s="94"/>
      <c r="AB77" s="94"/>
      <c r="AC77" s="94"/>
      <c r="AD77" s="94" t="s">
        <v>677</v>
      </c>
      <c r="AE77" s="2" t="s">
        <v>678</v>
      </c>
    </row>
    <row r="78" spans="18:31">
      <c r="R78" s="98" t="s">
        <v>679</v>
      </c>
      <c r="S78" s="94"/>
      <c r="T78" s="94"/>
      <c r="U78" s="94"/>
      <c r="V78" s="94"/>
      <c r="W78" s="94"/>
      <c r="X78" s="94"/>
      <c r="Y78" s="94" t="s">
        <v>677</v>
      </c>
      <c r="Z78" s="94"/>
      <c r="AA78" s="94"/>
      <c r="AB78" s="94"/>
      <c r="AC78" s="94"/>
      <c r="AD78" s="94">
        <v>31</v>
      </c>
      <c r="AE78" s="2" t="s">
        <v>680</v>
      </c>
    </row>
    <row r="79" spans="18:31" ht="22.5">
      <c r="R79" s="98" t="s">
        <v>681</v>
      </c>
      <c r="S79" s="94"/>
      <c r="T79" s="94">
        <v>25</v>
      </c>
      <c r="U79" s="94"/>
      <c r="V79" s="94"/>
      <c r="W79" s="94"/>
      <c r="X79" s="94"/>
      <c r="Y79" s="94"/>
      <c r="Z79" s="94"/>
      <c r="AA79" s="94"/>
      <c r="AB79" s="94"/>
      <c r="AC79" s="94"/>
      <c r="AD79" s="94"/>
      <c r="AE79" s="2" t="s">
        <v>682</v>
      </c>
    </row>
    <row r="80" spans="18:31" ht="22.5">
      <c r="R80" s="98" t="s">
        <v>683</v>
      </c>
      <c r="S80" s="94">
        <v>31</v>
      </c>
      <c r="T80" s="94"/>
      <c r="U80" s="94">
        <v>31</v>
      </c>
      <c r="V80" s="94"/>
      <c r="W80" s="94"/>
      <c r="X80" s="94" t="s">
        <v>677</v>
      </c>
      <c r="Y80" s="94"/>
      <c r="Z80" s="94"/>
      <c r="AA80" s="94"/>
      <c r="AB80" s="94"/>
      <c r="AC80" s="94"/>
      <c r="AD80" s="94"/>
      <c r="AE80" s="2" t="s">
        <v>684</v>
      </c>
    </row>
  </sheetData>
  <mergeCells count="35">
    <mergeCell ref="A10:A19"/>
    <mergeCell ref="A20:A27"/>
    <mergeCell ref="B20:B27"/>
    <mergeCell ref="L6:L9"/>
    <mergeCell ref="D4:O4"/>
    <mergeCell ref="C11:C13"/>
    <mergeCell ref="C14:C16"/>
    <mergeCell ref="C17:C19"/>
    <mergeCell ref="B10:B19"/>
    <mergeCell ref="B4:B5"/>
    <mergeCell ref="C4:C5"/>
    <mergeCell ref="A3:P3"/>
    <mergeCell ref="R51:AE51"/>
    <mergeCell ref="B6:B9"/>
    <mergeCell ref="A6:A9"/>
    <mergeCell ref="P6:P9"/>
    <mergeCell ref="Q6:Q9"/>
    <mergeCell ref="C20:C22"/>
    <mergeCell ref="C23:C25"/>
    <mergeCell ref="C26:C27"/>
    <mergeCell ref="B28:B32"/>
    <mergeCell ref="A28:A32"/>
    <mergeCell ref="C28:C30"/>
    <mergeCell ref="C31:C32"/>
    <mergeCell ref="P4:P5"/>
    <mergeCell ref="Q4:Q5"/>
    <mergeCell ref="A4:A5"/>
    <mergeCell ref="A33:A40"/>
    <mergeCell ref="B33:B40"/>
    <mergeCell ref="C41:C43"/>
    <mergeCell ref="C44:C48"/>
    <mergeCell ref="B41:B48"/>
    <mergeCell ref="A41:A48"/>
    <mergeCell ref="C33:C36"/>
    <mergeCell ref="C37:C40"/>
  </mergeCells>
  <pageMargins left="0.7" right="0.7" top="0.75" bottom="0.75" header="0.3" footer="0.3"/>
  <pageSetup paperSize="0" orientation="portrait"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topLeftCell="C40" workbookViewId="0">
      <selection activeCell="E67" sqref="E67"/>
    </sheetView>
  </sheetViews>
  <sheetFormatPr baseColWidth="10" defaultRowHeight="15"/>
  <cols>
    <col min="1" max="1" width="9.42578125" customWidth="1"/>
    <col min="2" max="2" width="11.5703125" style="1" customWidth="1"/>
    <col min="3" max="3" width="76.5703125" customWidth="1"/>
    <col min="4" max="4" width="14.140625" bestFit="1" customWidth="1"/>
    <col min="5" max="5" width="14.28515625" customWidth="1"/>
    <col min="9" max="9" width="12.85546875" customWidth="1"/>
    <col min="10" max="10" width="24" customWidth="1"/>
  </cols>
  <sheetData>
    <row r="1" spans="1:11" s="1" customFormat="1" ht="19.5" customHeight="1">
      <c r="A1" s="676" t="s">
        <v>714</v>
      </c>
      <c r="B1" s="676"/>
      <c r="C1" s="676"/>
      <c r="D1" s="676"/>
      <c r="E1" s="676"/>
      <c r="F1" s="676"/>
      <c r="G1" s="676"/>
      <c r="H1" s="676"/>
      <c r="I1" s="676"/>
      <c r="J1" s="676"/>
      <c r="K1" s="676"/>
    </row>
    <row r="2" spans="1:11" s="1" customFormat="1" ht="44.25" customHeight="1">
      <c r="A2" s="682" t="s">
        <v>473</v>
      </c>
      <c r="B2" s="682"/>
      <c r="C2" s="682"/>
      <c r="D2" s="682"/>
      <c r="E2" s="682"/>
      <c r="F2" s="682"/>
      <c r="G2" s="682"/>
      <c r="H2" s="682"/>
      <c r="I2" s="682"/>
    </row>
    <row r="3" spans="1:11" s="1" customFormat="1" ht="15.75" thickBot="1"/>
    <row r="4" spans="1:11" s="1" customFormat="1">
      <c r="A4" s="54"/>
      <c r="B4" s="122"/>
      <c r="C4" s="55" t="s">
        <v>458</v>
      </c>
      <c r="D4" s="55" t="s">
        <v>459</v>
      </c>
      <c r="E4" s="55" t="s">
        <v>460</v>
      </c>
      <c r="F4" s="55" t="s">
        <v>461</v>
      </c>
      <c r="G4" s="55" t="s">
        <v>462</v>
      </c>
      <c r="H4" s="55" t="s">
        <v>463</v>
      </c>
      <c r="I4" s="56" t="s">
        <v>464</v>
      </c>
    </row>
    <row r="5" spans="1:11" s="1" customFormat="1">
      <c r="A5" s="680" t="s">
        <v>465</v>
      </c>
      <c r="B5" s="677" t="s">
        <v>207</v>
      </c>
      <c r="C5" s="677" t="s">
        <v>466</v>
      </c>
      <c r="D5" s="677">
        <v>2017</v>
      </c>
      <c r="E5" s="677">
        <v>2018</v>
      </c>
      <c r="F5" s="101" t="s">
        <v>467</v>
      </c>
      <c r="G5" s="101" t="s">
        <v>468</v>
      </c>
      <c r="H5" s="101" t="s">
        <v>469</v>
      </c>
      <c r="I5" s="57">
        <v>2019</v>
      </c>
    </row>
    <row r="6" spans="1:11" s="1" customFormat="1" ht="15.75" thickBot="1">
      <c r="A6" s="681"/>
      <c r="B6" s="678"/>
      <c r="C6" s="678"/>
      <c r="D6" s="678"/>
      <c r="E6" s="678"/>
      <c r="F6" s="119" t="s">
        <v>470</v>
      </c>
      <c r="G6" s="119" t="s">
        <v>471</v>
      </c>
      <c r="H6" s="119" t="s">
        <v>472</v>
      </c>
      <c r="I6" s="121" t="s">
        <v>712</v>
      </c>
      <c r="K6" s="117"/>
    </row>
    <row r="7" spans="1:11">
      <c r="A7" s="48">
        <v>1</v>
      </c>
      <c r="B7" s="123" t="s">
        <v>716</v>
      </c>
      <c r="C7" s="49" t="s">
        <v>474</v>
      </c>
      <c r="D7" s="52">
        <v>60000</v>
      </c>
      <c r="E7" s="52">
        <v>30000</v>
      </c>
      <c r="F7" s="53">
        <v>0</v>
      </c>
      <c r="G7" s="120">
        <f>+F7/D7</f>
        <v>0</v>
      </c>
      <c r="H7" s="53">
        <f>(F7*G7)+(E7*10%)</f>
        <v>3000</v>
      </c>
      <c r="I7" s="53">
        <f>+E7+H7</f>
        <v>33000</v>
      </c>
      <c r="J7" t="s">
        <v>815</v>
      </c>
    </row>
    <row r="8" spans="1:11">
      <c r="A8" s="50">
        <v>3</v>
      </c>
      <c r="B8" s="124" t="s">
        <v>33</v>
      </c>
      <c r="C8" s="2" t="s">
        <v>717</v>
      </c>
      <c r="D8" s="53">
        <v>100000</v>
      </c>
      <c r="E8" s="53">
        <v>150000</v>
      </c>
      <c r="F8" s="53">
        <f t="shared" ref="F8:F39" si="0">+E8-D8</f>
        <v>50000</v>
      </c>
      <c r="G8" s="120">
        <f t="shared" ref="G8:G39" si="1">+F8/D8</f>
        <v>0.5</v>
      </c>
      <c r="H8" s="53">
        <f t="shared" ref="H8:H39" si="2">(F8*G8)+(E8*10%)</f>
        <v>40000</v>
      </c>
      <c r="I8" s="53">
        <f t="shared" ref="I8:I39" si="3">+E8+H8</f>
        <v>190000</v>
      </c>
      <c r="J8" s="1" t="s">
        <v>815</v>
      </c>
    </row>
    <row r="9" spans="1:11">
      <c r="A9" s="50">
        <v>4</v>
      </c>
      <c r="B9" s="124" t="s">
        <v>718</v>
      </c>
      <c r="C9" s="2" t="s">
        <v>476</v>
      </c>
      <c r="D9" s="53">
        <v>80000</v>
      </c>
      <c r="E9" s="53">
        <v>86000</v>
      </c>
      <c r="F9" s="53">
        <f t="shared" si="0"/>
        <v>6000</v>
      </c>
      <c r="G9" s="120">
        <f t="shared" si="1"/>
        <v>7.4999999999999997E-2</v>
      </c>
      <c r="H9" s="53">
        <f t="shared" si="2"/>
        <v>9050</v>
      </c>
      <c r="I9" s="53">
        <f t="shared" si="3"/>
        <v>95050</v>
      </c>
      <c r="J9" s="1" t="s">
        <v>815</v>
      </c>
    </row>
    <row r="10" spans="1:11">
      <c r="A10" s="50">
        <v>5</v>
      </c>
      <c r="B10" s="124" t="s">
        <v>719</v>
      </c>
      <c r="C10" s="2" t="s">
        <v>477</v>
      </c>
      <c r="D10" s="53">
        <v>90000</v>
      </c>
      <c r="E10" s="53">
        <v>90000</v>
      </c>
      <c r="F10" s="53">
        <f t="shared" si="0"/>
        <v>0</v>
      </c>
      <c r="G10" s="120">
        <f t="shared" si="1"/>
        <v>0</v>
      </c>
      <c r="H10" s="53">
        <f t="shared" si="2"/>
        <v>9000</v>
      </c>
      <c r="I10" s="53">
        <f t="shared" si="3"/>
        <v>99000</v>
      </c>
      <c r="J10" s="1" t="s">
        <v>815</v>
      </c>
    </row>
    <row r="11" spans="1:11">
      <c r="A11" s="50">
        <v>6</v>
      </c>
      <c r="B11" s="124" t="s">
        <v>720</v>
      </c>
      <c r="C11" s="2" t="s">
        <v>478</v>
      </c>
      <c r="D11" s="53">
        <v>80000</v>
      </c>
      <c r="E11" s="53">
        <v>90000</v>
      </c>
      <c r="F11" s="53">
        <f t="shared" si="0"/>
        <v>10000</v>
      </c>
      <c r="G11" s="120">
        <f t="shared" si="1"/>
        <v>0.125</v>
      </c>
      <c r="H11" s="53">
        <f t="shared" si="2"/>
        <v>10250</v>
      </c>
      <c r="I11" s="53">
        <f t="shared" si="3"/>
        <v>100250</v>
      </c>
      <c r="J11" s="1" t="s">
        <v>815</v>
      </c>
    </row>
    <row r="12" spans="1:11">
      <c r="A12" s="50">
        <v>2</v>
      </c>
      <c r="B12" s="124" t="s">
        <v>744</v>
      </c>
      <c r="C12" s="2" t="s">
        <v>475</v>
      </c>
      <c r="D12" s="53">
        <v>70000</v>
      </c>
      <c r="E12" s="53">
        <v>90000</v>
      </c>
      <c r="F12" s="53">
        <f t="shared" si="0"/>
        <v>20000</v>
      </c>
      <c r="G12" s="120">
        <f t="shared" si="1"/>
        <v>0.2857142857142857</v>
      </c>
      <c r="H12" s="53">
        <f t="shared" si="2"/>
        <v>14714.285714285714</v>
      </c>
      <c r="I12" s="53">
        <f t="shared" si="3"/>
        <v>104714.28571428571</v>
      </c>
      <c r="J12" s="1" t="s">
        <v>815</v>
      </c>
    </row>
    <row r="13" spans="1:11">
      <c r="A13" s="50">
        <v>7</v>
      </c>
      <c r="B13" s="124" t="s">
        <v>721</v>
      </c>
      <c r="C13" s="2" t="s">
        <v>199</v>
      </c>
      <c r="D13" s="53">
        <v>50000</v>
      </c>
      <c r="E13" s="53">
        <v>50000</v>
      </c>
      <c r="F13" s="53">
        <f t="shared" si="0"/>
        <v>0</v>
      </c>
      <c r="G13" s="120">
        <f t="shared" si="1"/>
        <v>0</v>
      </c>
      <c r="H13" s="53">
        <f t="shared" si="2"/>
        <v>5000</v>
      </c>
      <c r="I13" s="53">
        <f t="shared" si="3"/>
        <v>55000</v>
      </c>
      <c r="J13" s="1" t="s">
        <v>815</v>
      </c>
    </row>
    <row r="14" spans="1:11">
      <c r="A14" s="50">
        <v>8</v>
      </c>
      <c r="B14" s="124" t="s">
        <v>31</v>
      </c>
      <c r="C14" s="2" t="s">
        <v>479</v>
      </c>
      <c r="D14" s="53">
        <v>40000</v>
      </c>
      <c r="E14" s="53">
        <v>50000</v>
      </c>
      <c r="F14" s="53">
        <f t="shared" si="0"/>
        <v>10000</v>
      </c>
      <c r="G14" s="120">
        <f t="shared" si="1"/>
        <v>0.25</v>
      </c>
      <c r="H14" s="53">
        <f t="shared" si="2"/>
        <v>7500</v>
      </c>
      <c r="I14" s="53">
        <f t="shared" si="3"/>
        <v>57500</v>
      </c>
      <c r="J14" s="1" t="s">
        <v>815</v>
      </c>
    </row>
    <row r="15" spans="1:11">
      <c r="A15" s="50">
        <v>9</v>
      </c>
      <c r="B15" s="124" t="s">
        <v>722</v>
      </c>
      <c r="C15" s="2" t="s">
        <v>480</v>
      </c>
      <c r="D15" s="53">
        <v>30000</v>
      </c>
      <c r="E15" s="53">
        <v>40000</v>
      </c>
      <c r="F15" s="53">
        <f t="shared" si="0"/>
        <v>10000</v>
      </c>
      <c r="G15" s="120">
        <f t="shared" si="1"/>
        <v>0.33333333333333331</v>
      </c>
      <c r="H15" s="53">
        <f t="shared" si="2"/>
        <v>7333.333333333333</v>
      </c>
      <c r="I15" s="53">
        <f t="shared" si="3"/>
        <v>47333.333333333336</v>
      </c>
      <c r="J15" s="1" t="s">
        <v>815</v>
      </c>
    </row>
    <row r="16" spans="1:11">
      <c r="A16" s="50">
        <v>10</v>
      </c>
      <c r="B16" s="124" t="s">
        <v>723</v>
      </c>
      <c r="C16" s="2" t="s">
        <v>481</v>
      </c>
      <c r="D16" s="53">
        <v>50000</v>
      </c>
      <c r="E16" s="53">
        <v>55000</v>
      </c>
      <c r="F16" s="53">
        <f t="shared" si="0"/>
        <v>5000</v>
      </c>
      <c r="G16" s="120">
        <f t="shared" si="1"/>
        <v>0.1</v>
      </c>
      <c r="H16" s="53">
        <f t="shared" si="2"/>
        <v>6000</v>
      </c>
      <c r="I16" s="53">
        <f t="shared" si="3"/>
        <v>61000</v>
      </c>
      <c r="J16" s="1" t="s">
        <v>815</v>
      </c>
    </row>
    <row r="17" spans="1:10">
      <c r="A17" s="50">
        <v>11</v>
      </c>
      <c r="B17" s="124" t="s">
        <v>117</v>
      </c>
      <c r="C17" s="2" t="s">
        <v>116</v>
      </c>
      <c r="D17" s="53">
        <v>40000</v>
      </c>
      <c r="E17" s="53">
        <v>50000</v>
      </c>
      <c r="F17" s="53">
        <f t="shared" si="0"/>
        <v>10000</v>
      </c>
      <c r="G17" s="120">
        <f t="shared" si="1"/>
        <v>0.25</v>
      </c>
      <c r="H17" s="53">
        <f t="shared" si="2"/>
        <v>7500</v>
      </c>
      <c r="I17" s="53">
        <f t="shared" si="3"/>
        <v>57500</v>
      </c>
      <c r="J17" s="1" t="s">
        <v>815</v>
      </c>
    </row>
    <row r="18" spans="1:10">
      <c r="A18" s="50">
        <v>12</v>
      </c>
      <c r="B18" s="124" t="s">
        <v>724</v>
      </c>
      <c r="C18" s="2" t="s">
        <v>482</v>
      </c>
      <c r="D18" s="53">
        <v>20000</v>
      </c>
      <c r="E18" s="53">
        <v>20000</v>
      </c>
      <c r="F18" s="53">
        <f t="shared" si="0"/>
        <v>0</v>
      </c>
      <c r="G18" s="120">
        <f t="shared" si="1"/>
        <v>0</v>
      </c>
      <c r="H18" s="53">
        <f t="shared" si="2"/>
        <v>2000</v>
      </c>
      <c r="I18" s="53">
        <f t="shared" si="3"/>
        <v>22000</v>
      </c>
      <c r="J18" s="1" t="s">
        <v>815</v>
      </c>
    </row>
    <row r="19" spans="1:10">
      <c r="A19" s="50">
        <v>13</v>
      </c>
      <c r="B19" s="124" t="s">
        <v>725</v>
      </c>
      <c r="C19" s="2" t="s">
        <v>483</v>
      </c>
      <c r="D19" s="53">
        <v>60000</v>
      </c>
      <c r="E19" s="53">
        <v>65000</v>
      </c>
      <c r="F19" s="53">
        <f t="shared" si="0"/>
        <v>5000</v>
      </c>
      <c r="G19" s="120">
        <f t="shared" si="1"/>
        <v>8.3333333333333329E-2</v>
      </c>
      <c r="H19" s="53">
        <f t="shared" si="2"/>
        <v>6916.666666666667</v>
      </c>
      <c r="I19" s="53">
        <f t="shared" si="3"/>
        <v>71916.666666666672</v>
      </c>
      <c r="J19" s="1" t="s">
        <v>815</v>
      </c>
    </row>
    <row r="20" spans="1:10">
      <c r="A20" s="50">
        <v>14</v>
      </c>
      <c r="B20" s="124" t="s">
        <v>726</v>
      </c>
      <c r="C20" s="2" t="s">
        <v>484</v>
      </c>
      <c r="D20" s="53">
        <v>30000</v>
      </c>
      <c r="E20" s="53">
        <v>35000</v>
      </c>
      <c r="F20" s="53">
        <f t="shared" si="0"/>
        <v>5000</v>
      </c>
      <c r="G20" s="120">
        <f t="shared" si="1"/>
        <v>0.16666666666666666</v>
      </c>
      <c r="H20" s="53">
        <f t="shared" si="2"/>
        <v>4333.333333333333</v>
      </c>
      <c r="I20" s="53">
        <f t="shared" si="3"/>
        <v>39333.333333333336</v>
      </c>
      <c r="J20" s="1" t="s">
        <v>815</v>
      </c>
    </row>
    <row r="21" spans="1:10">
      <c r="A21" s="50">
        <v>15</v>
      </c>
      <c r="B21" s="124" t="s">
        <v>727</v>
      </c>
      <c r="C21" s="2" t="s">
        <v>485</v>
      </c>
      <c r="D21" s="53">
        <v>20000</v>
      </c>
      <c r="E21" s="53">
        <v>15000</v>
      </c>
      <c r="F21" s="53">
        <v>0</v>
      </c>
      <c r="G21" s="120">
        <f t="shared" si="1"/>
        <v>0</v>
      </c>
      <c r="H21" s="53">
        <f t="shared" si="2"/>
        <v>1500</v>
      </c>
      <c r="I21" s="53">
        <f t="shared" si="3"/>
        <v>16500</v>
      </c>
      <c r="J21" s="1" t="s">
        <v>815</v>
      </c>
    </row>
    <row r="22" spans="1:10">
      <c r="A22" s="50">
        <v>16</v>
      </c>
      <c r="B22" s="124" t="s">
        <v>729</v>
      </c>
      <c r="C22" s="2" t="s">
        <v>728</v>
      </c>
      <c r="D22" s="53">
        <v>54000</v>
      </c>
      <c r="E22" s="53">
        <v>60000</v>
      </c>
      <c r="F22" s="53">
        <f t="shared" si="0"/>
        <v>6000</v>
      </c>
      <c r="G22" s="120">
        <f t="shared" si="1"/>
        <v>0.1111111111111111</v>
      </c>
      <c r="H22" s="53">
        <f t="shared" si="2"/>
        <v>6666.666666666667</v>
      </c>
      <c r="I22" s="53">
        <f t="shared" si="3"/>
        <v>66666.666666666672</v>
      </c>
      <c r="J22" s="1" t="s">
        <v>815</v>
      </c>
    </row>
    <row r="23" spans="1:10">
      <c r="A23" s="50">
        <v>17</v>
      </c>
      <c r="B23" s="124" t="s">
        <v>41</v>
      </c>
      <c r="C23" s="2" t="s">
        <v>11</v>
      </c>
      <c r="D23" s="53">
        <v>30000</v>
      </c>
      <c r="E23" s="53">
        <v>30000</v>
      </c>
      <c r="F23" s="53">
        <f t="shared" si="0"/>
        <v>0</v>
      </c>
      <c r="G23" s="120">
        <f t="shared" si="1"/>
        <v>0</v>
      </c>
      <c r="H23" s="53">
        <f t="shared" si="2"/>
        <v>3000</v>
      </c>
      <c r="I23" s="53">
        <f t="shared" si="3"/>
        <v>33000</v>
      </c>
      <c r="J23" s="1" t="s">
        <v>815</v>
      </c>
    </row>
    <row r="24" spans="1:10">
      <c r="A24" s="50">
        <v>18</v>
      </c>
      <c r="B24" s="124" t="s">
        <v>730</v>
      </c>
      <c r="C24" s="2" t="s">
        <v>486</v>
      </c>
      <c r="D24" s="53">
        <v>30000</v>
      </c>
      <c r="E24" s="53">
        <v>40000</v>
      </c>
      <c r="F24" s="53">
        <f t="shared" si="0"/>
        <v>10000</v>
      </c>
      <c r="G24" s="120">
        <f t="shared" si="1"/>
        <v>0.33333333333333331</v>
      </c>
      <c r="H24" s="53">
        <f t="shared" si="2"/>
        <v>7333.333333333333</v>
      </c>
      <c r="I24" s="53">
        <f t="shared" si="3"/>
        <v>47333.333333333336</v>
      </c>
      <c r="J24" s="1" t="s">
        <v>815</v>
      </c>
    </row>
    <row r="25" spans="1:10" ht="18.75" customHeight="1">
      <c r="A25" s="50">
        <v>19</v>
      </c>
      <c r="B25" s="124" t="s">
        <v>731</v>
      </c>
      <c r="C25" s="29" t="s">
        <v>745</v>
      </c>
      <c r="D25" s="53">
        <v>40000</v>
      </c>
      <c r="E25" s="53">
        <v>40000</v>
      </c>
      <c r="F25" s="53">
        <f t="shared" si="0"/>
        <v>0</v>
      </c>
      <c r="G25" s="120">
        <f t="shared" si="1"/>
        <v>0</v>
      </c>
      <c r="H25" s="53">
        <f t="shared" si="2"/>
        <v>4000</v>
      </c>
      <c r="I25" s="53">
        <f t="shared" si="3"/>
        <v>44000</v>
      </c>
      <c r="J25" s="1" t="s">
        <v>815</v>
      </c>
    </row>
    <row r="26" spans="1:10">
      <c r="A26" s="50">
        <v>20</v>
      </c>
      <c r="B26" s="124" t="s">
        <v>37</v>
      </c>
      <c r="C26" s="2" t="s">
        <v>9</v>
      </c>
      <c r="D26" s="53">
        <v>20000</v>
      </c>
      <c r="E26" s="53">
        <v>20000</v>
      </c>
      <c r="F26" s="53">
        <f t="shared" si="0"/>
        <v>0</v>
      </c>
      <c r="G26" s="120">
        <f t="shared" si="1"/>
        <v>0</v>
      </c>
      <c r="H26" s="53">
        <f t="shared" si="2"/>
        <v>2000</v>
      </c>
      <c r="I26" s="53">
        <f t="shared" si="3"/>
        <v>22000</v>
      </c>
      <c r="J26" s="1" t="s">
        <v>815</v>
      </c>
    </row>
    <row r="27" spans="1:10">
      <c r="A27" s="50">
        <v>21</v>
      </c>
      <c r="B27" s="124" t="s">
        <v>732</v>
      </c>
      <c r="C27" s="2" t="s">
        <v>487</v>
      </c>
      <c r="D27" s="53">
        <v>20000</v>
      </c>
      <c r="E27" s="53">
        <v>15000</v>
      </c>
      <c r="F27" s="53">
        <v>0</v>
      </c>
      <c r="G27" s="120">
        <f t="shared" si="1"/>
        <v>0</v>
      </c>
      <c r="H27" s="53">
        <f t="shared" si="2"/>
        <v>1500</v>
      </c>
      <c r="I27" s="53">
        <f t="shared" si="3"/>
        <v>16500</v>
      </c>
      <c r="J27" s="1" t="s">
        <v>815</v>
      </c>
    </row>
    <row r="28" spans="1:10">
      <c r="A28" s="50">
        <v>22</v>
      </c>
      <c r="B28" s="124" t="s">
        <v>733</v>
      </c>
      <c r="C28" s="2" t="s">
        <v>489</v>
      </c>
      <c r="D28" s="53">
        <v>20000</v>
      </c>
      <c r="E28" s="53">
        <v>15000</v>
      </c>
      <c r="F28" s="53">
        <v>0</v>
      </c>
      <c r="G28" s="120">
        <f t="shared" si="1"/>
        <v>0</v>
      </c>
      <c r="H28" s="53">
        <f t="shared" si="2"/>
        <v>1500</v>
      </c>
      <c r="I28" s="53">
        <f t="shared" si="3"/>
        <v>16500</v>
      </c>
      <c r="J28" s="1" t="s">
        <v>815</v>
      </c>
    </row>
    <row r="29" spans="1:10">
      <c r="A29" s="50">
        <v>23</v>
      </c>
      <c r="B29" s="124" t="s">
        <v>734</v>
      </c>
      <c r="C29" s="2" t="s">
        <v>488</v>
      </c>
      <c r="D29" s="53">
        <v>10000</v>
      </c>
      <c r="E29" s="53">
        <v>9000</v>
      </c>
      <c r="F29" s="53">
        <v>0</v>
      </c>
      <c r="G29" s="120">
        <f t="shared" si="1"/>
        <v>0</v>
      </c>
      <c r="H29" s="53">
        <f t="shared" si="2"/>
        <v>900</v>
      </c>
      <c r="I29" s="53">
        <f t="shared" si="3"/>
        <v>9900</v>
      </c>
      <c r="J29" s="1" t="s">
        <v>815</v>
      </c>
    </row>
    <row r="30" spans="1:10">
      <c r="A30" s="50">
        <v>24</v>
      </c>
      <c r="B30" s="124" t="s">
        <v>45</v>
      </c>
      <c r="C30" s="2" t="s">
        <v>490</v>
      </c>
      <c r="D30" s="53">
        <v>100000</v>
      </c>
      <c r="E30" s="53">
        <v>96000</v>
      </c>
      <c r="F30" s="53">
        <v>0</v>
      </c>
      <c r="G30" s="120">
        <f t="shared" si="1"/>
        <v>0</v>
      </c>
      <c r="H30" s="53">
        <f t="shared" si="2"/>
        <v>9600</v>
      </c>
      <c r="I30" s="53">
        <f t="shared" si="3"/>
        <v>105600</v>
      </c>
      <c r="J30" s="1" t="s">
        <v>815</v>
      </c>
    </row>
    <row r="31" spans="1:10">
      <c r="A31" s="50">
        <v>25</v>
      </c>
      <c r="B31" s="124" t="s">
        <v>735</v>
      </c>
      <c r="C31" s="2" t="s">
        <v>491</v>
      </c>
      <c r="D31" s="53">
        <v>80000</v>
      </c>
      <c r="E31" s="53">
        <v>85000</v>
      </c>
      <c r="F31" s="53">
        <f t="shared" si="0"/>
        <v>5000</v>
      </c>
      <c r="G31" s="120">
        <f t="shared" si="1"/>
        <v>6.25E-2</v>
      </c>
      <c r="H31" s="53">
        <f t="shared" si="2"/>
        <v>8812.5</v>
      </c>
      <c r="I31" s="53">
        <f t="shared" si="3"/>
        <v>93812.5</v>
      </c>
      <c r="J31" s="1" t="s">
        <v>815</v>
      </c>
    </row>
    <row r="32" spans="1:10">
      <c r="A32" s="50">
        <v>26</v>
      </c>
      <c r="B32" s="124" t="s">
        <v>736</v>
      </c>
      <c r="C32" s="2" t="s">
        <v>492</v>
      </c>
      <c r="D32" s="53">
        <v>60000</v>
      </c>
      <c r="E32" s="53">
        <v>55000</v>
      </c>
      <c r="F32" s="53">
        <v>0</v>
      </c>
      <c r="G32" s="120">
        <f t="shared" si="1"/>
        <v>0</v>
      </c>
      <c r="H32" s="53">
        <f t="shared" si="2"/>
        <v>5500</v>
      </c>
      <c r="I32" s="53">
        <f t="shared" si="3"/>
        <v>60500</v>
      </c>
      <c r="J32" s="1" t="s">
        <v>815</v>
      </c>
    </row>
    <row r="33" spans="1:10">
      <c r="A33" s="50">
        <v>27</v>
      </c>
      <c r="B33" s="124" t="s">
        <v>737</v>
      </c>
      <c r="C33" s="2" t="s">
        <v>493</v>
      </c>
      <c r="D33" s="53">
        <v>20000</v>
      </c>
      <c r="E33" s="53">
        <v>0</v>
      </c>
      <c r="F33" s="53">
        <v>0</v>
      </c>
      <c r="G33" s="120">
        <f t="shared" si="1"/>
        <v>0</v>
      </c>
      <c r="H33" s="53">
        <f t="shared" si="2"/>
        <v>0</v>
      </c>
      <c r="I33" s="53">
        <f t="shared" si="3"/>
        <v>0</v>
      </c>
      <c r="J33" s="1" t="s">
        <v>815</v>
      </c>
    </row>
    <row r="34" spans="1:10">
      <c r="A34" s="50">
        <v>28</v>
      </c>
      <c r="B34" s="124" t="s">
        <v>738</v>
      </c>
      <c r="C34" s="2" t="s">
        <v>494</v>
      </c>
      <c r="D34" s="53">
        <v>30000</v>
      </c>
      <c r="E34" s="53">
        <v>15000</v>
      </c>
      <c r="F34" s="53">
        <v>0</v>
      </c>
      <c r="G34" s="120">
        <f t="shared" si="1"/>
        <v>0</v>
      </c>
      <c r="H34" s="53">
        <f t="shared" si="2"/>
        <v>1500</v>
      </c>
      <c r="I34" s="53">
        <f t="shared" si="3"/>
        <v>16500</v>
      </c>
      <c r="J34" s="1" t="s">
        <v>815</v>
      </c>
    </row>
    <row r="35" spans="1:10">
      <c r="A35" s="50">
        <v>29</v>
      </c>
      <c r="B35" s="124" t="s">
        <v>739</v>
      </c>
      <c r="C35" s="2" t="s">
        <v>495</v>
      </c>
      <c r="D35" s="53">
        <v>40000</v>
      </c>
      <c r="E35" s="53">
        <v>30000</v>
      </c>
      <c r="F35" s="53">
        <v>0</v>
      </c>
      <c r="G35" s="120">
        <f t="shared" si="1"/>
        <v>0</v>
      </c>
      <c r="H35" s="53">
        <f t="shared" si="2"/>
        <v>3000</v>
      </c>
      <c r="I35" s="53">
        <f t="shared" si="3"/>
        <v>33000</v>
      </c>
      <c r="J35" s="1" t="s">
        <v>815</v>
      </c>
    </row>
    <row r="36" spans="1:10">
      <c r="A36" s="50">
        <v>33</v>
      </c>
      <c r="B36" s="124" t="s">
        <v>741</v>
      </c>
      <c r="C36" s="2" t="s">
        <v>498</v>
      </c>
      <c r="D36" s="53">
        <v>40000</v>
      </c>
      <c r="E36" s="53">
        <v>30000</v>
      </c>
      <c r="F36" s="53">
        <v>0</v>
      </c>
      <c r="G36" s="120">
        <f t="shared" si="1"/>
        <v>0</v>
      </c>
      <c r="H36" s="53">
        <f t="shared" si="2"/>
        <v>3000</v>
      </c>
      <c r="I36" s="53">
        <f t="shared" si="3"/>
        <v>33000</v>
      </c>
      <c r="J36" s="1" t="s">
        <v>815</v>
      </c>
    </row>
    <row r="37" spans="1:10">
      <c r="A37" s="50">
        <v>34</v>
      </c>
      <c r="B37" s="124" t="s">
        <v>742</v>
      </c>
      <c r="C37" s="2" t="s">
        <v>3</v>
      </c>
      <c r="D37" s="53">
        <v>40000</v>
      </c>
      <c r="E37" s="53">
        <v>40000</v>
      </c>
      <c r="F37" s="53">
        <f t="shared" si="0"/>
        <v>0</v>
      </c>
      <c r="G37" s="120">
        <f t="shared" si="1"/>
        <v>0</v>
      </c>
      <c r="H37" s="53">
        <f t="shared" si="2"/>
        <v>4000</v>
      </c>
      <c r="I37" s="53">
        <f t="shared" si="3"/>
        <v>44000</v>
      </c>
      <c r="J37" s="1" t="s">
        <v>815</v>
      </c>
    </row>
    <row r="38" spans="1:10">
      <c r="A38" s="50">
        <v>35</v>
      </c>
      <c r="B38" s="124" t="s">
        <v>743</v>
      </c>
      <c r="C38" s="2" t="s">
        <v>497</v>
      </c>
      <c r="D38" s="53">
        <v>300000</v>
      </c>
      <c r="E38" s="53">
        <v>340000</v>
      </c>
      <c r="F38" s="53">
        <f t="shared" si="0"/>
        <v>40000</v>
      </c>
      <c r="G38" s="120">
        <f t="shared" si="1"/>
        <v>0.13333333333333333</v>
      </c>
      <c r="H38" s="53">
        <f t="shared" si="2"/>
        <v>39333.333333333336</v>
      </c>
      <c r="I38" s="53">
        <f t="shared" si="3"/>
        <v>379333.33333333331</v>
      </c>
      <c r="J38" s="1" t="s">
        <v>815</v>
      </c>
    </row>
    <row r="39" spans="1:10" ht="15.75" thickBot="1">
      <c r="A39" s="51">
        <v>31</v>
      </c>
      <c r="B39" s="125" t="s">
        <v>740</v>
      </c>
      <c r="C39" s="130" t="s">
        <v>496</v>
      </c>
      <c r="D39" s="131">
        <v>200000</v>
      </c>
      <c r="E39" s="131">
        <v>220000</v>
      </c>
      <c r="F39" s="53">
        <f t="shared" si="0"/>
        <v>20000</v>
      </c>
      <c r="G39" s="120">
        <f t="shared" si="1"/>
        <v>0.1</v>
      </c>
      <c r="H39" s="53">
        <f t="shared" si="2"/>
        <v>24000</v>
      </c>
      <c r="I39" s="53">
        <f t="shared" si="3"/>
        <v>244000</v>
      </c>
      <c r="J39" s="1" t="s">
        <v>815</v>
      </c>
    </row>
    <row r="40" spans="1:10">
      <c r="C40" s="132" t="s">
        <v>749</v>
      </c>
      <c r="D40" s="133">
        <f>SUM(D7:D39)</f>
        <v>1954000</v>
      </c>
      <c r="E40" s="133">
        <f>SUM(E7:E39)</f>
        <v>2056000</v>
      </c>
      <c r="F40" s="138">
        <f t="shared" ref="F40:I40" si="4">SUM(F7:F39)</f>
        <v>212000</v>
      </c>
      <c r="G40" s="138">
        <f t="shared" si="4"/>
        <v>2.9093253968253969</v>
      </c>
      <c r="H40" s="138">
        <f t="shared" si="4"/>
        <v>259743.4523809524</v>
      </c>
      <c r="I40" s="138">
        <f t="shared" si="4"/>
        <v>2315743.4523809524</v>
      </c>
    </row>
    <row r="44" spans="1:10" ht="30" customHeight="1">
      <c r="B44" s="670" t="s">
        <v>747</v>
      </c>
      <c r="C44" s="137" t="s">
        <v>750</v>
      </c>
      <c r="D44" s="128">
        <v>2094000</v>
      </c>
      <c r="E44" s="128">
        <v>2176000</v>
      </c>
    </row>
    <row r="45" spans="1:10" ht="60">
      <c r="B45" s="670"/>
      <c r="C45" s="134" t="s">
        <v>748</v>
      </c>
      <c r="D45" s="2"/>
      <c r="E45" s="2"/>
    </row>
    <row r="46" spans="1:10">
      <c r="B46" s="670"/>
      <c r="C46" s="124" t="s">
        <v>488</v>
      </c>
      <c r="D46" s="126">
        <v>-50000</v>
      </c>
      <c r="E46" s="126">
        <v>-40000</v>
      </c>
    </row>
    <row r="47" spans="1:10">
      <c r="B47" s="670"/>
      <c r="C47" s="135" t="s">
        <v>746</v>
      </c>
      <c r="D47" s="127">
        <v>-90000</v>
      </c>
      <c r="E47" s="126">
        <v>-80000</v>
      </c>
    </row>
    <row r="48" spans="1:10">
      <c r="B48" s="670"/>
    </row>
    <row r="49" spans="1:7">
      <c r="B49" s="670"/>
      <c r="C49" s="136" t="s">
        <v>751</v>
      </c>
      <c r="D49" s="129">
        <f>SUM(D42:D47)</f>
        <v>1954000</v>
      </c>
      <c r="E49" s="129">
        <f>SUM(E42:E47)</f>
        <v>2056000</v>
      </c>
    </row>
    <row r="52" spans="1:7" ht="15" customHeight="1">
      <c r="A52" s="679" t="s">
        <v>713</v>
      </c>
      <c r="B52" s="679"/>
      <c r="C52" s="679"/>
      <c r="D52" s="679"/>
      <c r="E52" s="679"/>
      <c r="F52" s="139"/>
      <c r="G52" s="139"/>
    </row>
    <row r="53" spans="1:7">
      <c r="A53" s="679"/>
      <c r="B53" s="679"/>
      <c r="C53" s="679"/>
      <c r="D53" s="679"/>
      <c r="E53" s="679"/>
      <c r="F53" s="139"/>
      <c r="G53" s="139"/>
    </row>
    <row r="54" spans="1:7">
      <c r="A54" s="679"/>
      <c r="B54" s="679"/>
      <c r="C54" s="679"/>
      <c r="D54" s="679"/>
      <c r="E54" s="679"/>
      <c r="F54" s="139"/>
      <c r="G54" s="139"/>
    </row>
    <row r="55" spans="1:7">
      <c r="A55" s="679"/>
      <c r="B55" s="679"/>
      <c r="C55" s="679"/>
      <c r="D55" s="679"/>
      <c r="E55" s="679"/>
      <c r="F55" s="139"/>
      <c r="G55" s="139"/>
    </row>
    <row r="56" spans="1:7">
      <c r="A56" s="679"/>
      <c r="B56" s="679"/>
      <c r="C56" s="679"/>
      <c r="D56" s="679"/>
      <c r="E56" s="679"/>
      <c r="F56" s="139"/>
      <c r="G56" s="139"/>
    </row>
    <row r="57" spans="1:7">
      <c r="A57" s="679"/>
      <c r="B57" s="679"/>
      <c r="C57" s="679"/>
      <c r="D57" s="679"/>
      <c r="E57" s="679"/>
      <c r="F57" s="139"/>
      <c r="G57" s="139"/>
    </row>
    <row r="58" spans="1:7">
      <c r="A58" s="679"/>
      <c r="B58" s="679"/>
      <c r="C58" s="679"/>
      <c r="D58" s="679"/>
      <c r="E58" s="679"/>
      <c r="F58" s="139"/>
      <c r="G58" s="139"/>
    </row>
    <row r="59" spans="1:7">
      <c r="A59" s="679"/>
      <c r="B59" s="679"/>
      <c r="C59" s="679"/>
      <c r="D59" s="679"/>
      <c r="E59" s="679"/>
      <c r="F59" s="139"/>
      <c r="G59" s="139"/>
    </row>
    <row r="60" spans="1:7">
      <c r="A60" s="139"/>
      <c r="B60" s="139"/>
      <c r="C60" s="139"/>
      <c r="D60" s="139"/>
      <c r="E60" s="139"/>
      <c r="F60" s="139"/>
      <c r="G60" s="139"/>
    </row>
    <row r="61" spans="1:7">
      <c r="A61" s="139"/>
      <c r="B61" s="139"/>
      <c r="C61" s="139"/>
      <c r="D61" s="139"/>
      <c r="E61" s="139"/>
      <c r="F61" s="139"/>
      <c r="G61" s="139"/>
    </row>
  </sheetData>
  <sortState ref="A2:K51">
    <sortCondition ref="B2:B51"/>
  </sortState>
  <mergeCells count="9">
    <mergeCell ref="A1:K1"/>
    <mergeCell ref="B5:B6"/>
    <mergeCell ref="B44:B49"/>
    <mergeCell ref="A52:E59"/>
    <mergeCell ref="A5:A6"/>
    <mergeCell ref="C5:C6"/>
    <mergeCell ref="D5:D6"/>
    <mergeCell ref="E5:E6"/>
    <mergeCell ref="A2:I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98"/>
  <sheetViews>
    <sheetView tabSelected="1" topLeftCell="E1" workbookViewId="0">
      <selection activeCell="J25" sqref="J25"/>
    </sheetView>
  </sheetViews>
  <sheetFormatPr baseColWidth="10" defaultRowHeight="15"/>
  <cols>
    <col min="1" max="1" width="9" customWidth="1"/>
    <col min="2" max="2" width="51.28515625" customWidth="1"/>
    <col min="3" max="4" width="16.28515625" customWidth="1"/>
    <col min="5" max="5" width="14.42578125" customWidth="1"/>
    <col min="6" max="6" width="36" customWidth="1"/>
    <col min="7" max="7" width="36.85546875" customWidth="1"/>
    <col min="8" max="8" width="19.140625" customWidth="1"/>
    <col min="9" max="9" width="53.7109375" customWidth="1"/>
    <col min="10" max="10" width="62.42578125" customWidth="1"/>
  </cols>
  <sheetData>
    <row r="1" spans="1:9">
      <c r="A1" s="628" t="s">
        <v>715</v>
      </c>
      <c r="B1" s="628"/>
      <c r="C1" s="628"/>
      <c r="D1" s="628"/>
    </row>
    <row r="3" spans="1:9">
      <c r="A3" s="698" t="s">
        <v>754</v>
      </c>
      <c r="B3" s="698"/>
      <c r="C3" s="698"/>
      <c r="D3" s="698"/>
    </row>
    <row r="4" spans="1:9" ht="21.75" customHeight="1">
      <c r="A4" s="698"/>
      <c r="B4" s="698"/>
      <c r="C4" s="698"/>
      <c r="D4" s="698"/>
    </row>
    <row r="5" spans="1:9" ht="15.75" thickBot="1">
      <c r="A5" s="41"/>
      <c r="B5" s="41" t="s">
        <v>443</v>
      </c>
      <c r="C5" s="42" t="s">
        <v>220</v>
      </c>
      <c r="D5" s="42" t="s">
        <v>221</v>
      </c>
    </row>
    <row r="6" spans="1:9" ht="19.5" thickBot="1">
      <c r="A6" s="38">
        <v>1</v>
      </c>
      <c r="B6" s="36" t="s">
        <v>222</v>
      </c>
      <c r="C6" s="44">
        <v>157229239.13</v>
      </c>
      <c r="D6" s="44">
        <v>163840974.91</v>
      </c>
      <c r="F6" s="695" t="s">
        <v>814</v>
      </c>
      <c r="G6" s="696"/>
      <c r="H6" s="696"/>
      <c r="I6" s="697"/>
    </row>
    <row r="7" spans="1:9" s="1" customFormat="1" ht="18.75">
      <c r="A7" s="38"/>
      <c r="B7" s="36"/>
      <c r="C7" s="44"/>
      <c r="D7" s="44"/>
      <c r="F7" s="187"/>
      <c r="G7" s="186"/>
      <c r="H7" s="186"/>
      <c r="I7" s="185"/>
    </row>
    <row r="8" spans="1:9" ht="30">
      <c r="A8" s="36" t="s">
        <v>223</v>
      </c>
      <c r="B8" s="36" t="s">
        <v>224</v>
      </c>
      <c r="C8" s="37">
        <v>13708373.98</v>
      </c>
      <c r="D8" s="37">
        <v>28656369.120000001</v>
      </c>
      <c r="F8" s="160"/>
      <c r="G8" s="159"/>
      <c r="H8" s="159"/>
      <c r="I8" s="175" t="s">
        <v>813</v>
      </c>
    </row>
    <row r="9" spans="1:9" ht="15.75">
      <c r="A9" s="36" t="s">
        <v>225</v>
      </c>
      <c r="B9" s="36" t="s">
        <v>226</v>
      </c>
      <c r="C9" s="44">
        <v>10000082.76</v>
      </c>
      <c r="D9" s="37">
        <v>7666524.9199999999</v>
      </c>
      <c r="F9" s="184" t="s">
        <v>812</v>
      </c>
      <c r="G9" s="179"/>
      <c r="H9" s="183" t="s">
        <v>220</v>
      </c>
      <c r="I9" s="182" t="s">
        <v>811</v>
      </c>
    </row>
    <row r="10" spans="1:9">
      <c r="A10" s="36" t="s">
        <v>227</v>
      </c>
      <c r="B10" s="36" t="s">
        <v>452</v>
      </c>
      <c r="C10" s="37">
        <v>31965.86</v>
      </c>
      <c r="D10" s="37">
        <v>5.7</v>
      </c>
      <c r="F10" s="160"/>
      <c r="G10" s="159"/>
      <c r="H10" s="159"/>
      <c r="I10" s="173" t="s">
        <v>810</v>
      </c>
    </row>
    <row r="11" spans="1:9">
      <c r="A11" s="36" t="s">
        <v>228</v>
      </c>
      <c r="B11" s="36" t="s">
        <v>229</v>
      </c>
      <c r="C11" s="37">
        <v>9763382.2400000002</v>
      </c>
      <c r="D11" s="37">
        <v>7666145.5599999996</v>
      </c>
      <c r="F11" s="160" t="s">
        <v>99</v>
      </c>
      <c r="G11" s="159"/>
      <c r="H11" s="168">
        <v>84013032</v>
      </c>
      <c r="I11" s="164"/>
    </row>
    <row r="12" spans="1:9" ht="19.5" thickBot="1">
      <c r="A12" s="36" t="s">
        <v>230</v>
      </c>
      <c r="B12" s="36" t="s">
        <v>231</v>
      </c>
      <c r="C12" s="37">
        <v>202990.14</v>
      </c>
      <c r="D12" s="37">
        <v>235.23</v>
      </c>
      <c r="F12" s="160" t="s">
        <v>809</v>
      </c>
      <c r="G12" s="159"/>
      <c r="H12" s="181">
        <f>+H41</f>
        <v>6297544.7699999996</v>
      </c>
      <c r="I12" s="180">
        <f>+H12</f>
        <v>6297544.7699999996</v>
      </c>
    </row>
    <row r="13" spans="1:9">
      <c r="A13" s="36" t="s">
        <v>232</v>
      </c>
      <c r="B13" s="36" t="s">
        <v>233</v>
      </c>
      <c r="C13" s="37">
        <v>1744.52</v>
      </c>
      <c r="D13" s="37">
        <v>138.43</v>
      </c>
      <c r="F13" s="160"/>
      <c r="G13" s="1"/>
      <c r="H13" s="1"/>
      <c r="I13" s="167" t="s">
        <v>808</v>
      </c>
    </row>
    <row r="14" spans="1:9">
      <c r="A14" s="36" t="s">
        <v>234</v>
      </c>
      <c r="B14" s="36" t="s">
        <v>235</v>
      </c>
      <c r="C14" s="44">
        <v>3708291.22</v>
      </c>
      <c r="D14" s="37">
        <v>4521933.07</v>
      </c>
      <c r="F14" s="160"/>
      <c r="G14" s="159"/>
      <c r="H14" s="168"/>
      <c r="I14" s="164"/>
    </row>
    <row r="15" spans="1:9" ht="15.75" thickBot="1">
      <c r="A15" s="36" t="s">
        <v>236</v>
      </c>
      <c r="B15" s="36" t="s">
        <v>237</v>
      </c>
      <c r="C15" s="37">
        <v>2887.34</v>
      </c>
      <c r="D15" s="37">
        <v>8502.5</v>
      </c>
      <c r="F15" s="160"/>
      <c r="G15" s="168"/>
      <c r="H15" s="168"/>
      <c r="I15" s="180">
        <f>+I12</f>
        <v>6297544.7699999996</v>
      </c>
    </row>
    <row r="16" spans="1:9">
      <c r="A16" s="36" t="s">
        <v>238</v>
      </c>
      <c r="B16" s="36" t="s">
        <v>451</v>
      </c>
      <c r="C16" s="37">
        <v>1944878.91</v>
      </c>
      <c r="D16" s="37">
        <v>2424589.39</v>
      </c>
      <c r="F16" s="160"/>
      <c r="G16" s="168"/>
      <c r="H16" s="159"/>
      <c r="I16" s="167">
        <v>79941415.200000003</v>
      </c>
    </row>
    <row r="17" spans="1:10">
      <c r="A17" s="36" t="s">
        <v>239</v>
      </c>
      <c r="B17" s="36" t="s">
        <v>240</v>
      </c>
      <c r="C17" s="37">
        <v>168131.35</v>
      </c>
      <c r="D17" s="37">
        <v>150393.99</v>
      </c>
      <c r="F17" s="160"/>
      <c r="G17" s="168"/>
      <c r="H17" s="179"/>
      <c r="I17" s="173"/>
    </row>
    <row r="18" spans="1:10">
      <c r="A18" s="36" t="s">
        <v>241</v>
      </c>
      <c r="B18" s="36" t="s">
        <v>450</v>
      </c>
      <c r="C18" s="37">
        <v>29810.61</v>
      </c>
      <c r="D18" s="37">
        <v>140854.57</v>
      </c>
      <c r="F18" s="178" t="s">
        <v>807</v>
      </c>
      <c r="G18" s="2"/>
      <c r="H18" s="177" t="s">
        <v>806</v>
      </c>
      <c r="I18" s="176">
        <f>+I15/I16</f>
        <v>7.8776998808997814E-2</v>
      </c>
    </row>
    <row r="19" spans="1:10">
      <c r="A19" s="36" t="s">
        <v>242</v>
      </c>
      <c r="B19" s="36" t="s">
        <v>243</v>
      </c>
      <c r="C19" s="37">
        <v>6930.48</v>
      </c>
      <c r="D19" s="37">
        <v>6930.48</v>
      </c>
      <c r="F19" s="160"/>
      <c r="G19" s="168"/>
      <c r="H19" s="159"/>
      <c r="I19" s="173"/>
    </row>
    <row r="20" spans="1:10" ht="30">
      <c r="A20" s="36" t="s">
        <v>244</v>
      </c>
      <c r="B20" s="36" t="s">
        <v>245</v>
      </c>
      <c r="C20" s="37">
        <v>2841.42</v>
      </c>
      <c r="D20" s="37">
        <v>54968.83</v>
      </c>
      <c r="F20" s="160"/>
      <c r="G20" s="159"/>
      <c r="H20" s="159"/>
      <c r="I20" s="175" t="s">
        <v>805</v>
      </c>
    </row>
    <row r="21" spans="1:10">
      <c r="A21" s="36" t="s">
        <v>246</v>
      </c>
      <c r="B21" s="36" t="s">
        <v>247</v>
      </c>
      <c r="C21" s="37">
        <v>369.83</v>
      </c>
      <c r="D21" s="37">
        <v>1217.4000000000001</v>
      </c>
      <c r="F21" s="160"/>
      <c r="G21" s="159"/>
      <c r="H21" s="159"/>
      <c r="I21" s="158"/>
    </row>
    <row r="22" spans="1:10" ht="30">
      <c r="A22" s="36" t="s">
        <v>248</v>
      </c>
      <c r="B22" s="36" t="s">
        <v>249</v>
      </c>
      <c r="C22" s="37">
        <v>78756.53</v>
      </c>
      <c r="D22" s="37">
        <v>74875.58</v>
      </c>
      <c r="F22" s="160"/>
      <c r="G22" s="159"/>
      <c r="H22" s="159"/>
      <c r="I22" s="174" t="s">
        <v>804</v>
      </c>
    </row>
    <row r="23" spans="1:10">
      <c r="A23" s="36" t="s">
        <v>250</v>
      </c>
      <c r="B23" s="36" t="s">
        <v>251</v>
      </c>
      <c r="C23" s="37">
        <v>1473028.86</v>
      </c>
      <c r="D23" s="37">
        <v>1653652.81</v>
      </c>
      <c r="F23" s="160" t="s">
        <v>803</v>
      </c>
      <c r="G23" s="159"/>
      <c r="H23" s="168">
        <v>637145.68999999994</v>
      </c>
      <c r="I23" s="173"/>
    </row>
    <row r="24" spans="1:10" ht="18.75">
      <c r="A24" s="36" t="s">
        <v>252</v>
      </c>
      <c r="B24" s="36" t="s">
        <v>253</v>
      </c>
      <c r="C24" s="37">
        <v>632.95000000000005</v>
      </c>
      <c r="D24" s="37">
        <v>5926.5</v>
      </c>
      <c r="F24" s="160" t="s">
        <v>802</v>
      </c>
      <c r="G24" s="168"/>
      <c r="H24" s="168">
        <v>507580.92</v>
      </c>
      <c r="I24" s="167" t="s">
        <v>801</v>
      </c>
    </row>
    <row r="25" spans="1:10">
      <c r="A25" s="36" t="s">
        <v>254</v>
      </c>
      <c r="B25" s="36" t="s">
        <v>255</v>
      </c>
      <c r="C25" s="37">
        <v>21.02</v>
      </c>
      <c r="D25" s="37">
        <v>21.02</v>
      </c>
      <c r="F25" s="172"/>
      <c r="G25" s="168"/>
      <c r="H25" s="171"/>
      <c r="I25" s="167"/>
      <c r="J25" s="154"/>
    </row>
    <row r="26" spans="1:10">
      <c r="A26" s="36" t="s">
        <v>256</v>
      </c>
      <c r="B26" s="36" t="s">
        <v>255</v>
      </c>
      <c r="C26" s="37">
        <v>1.92</v>
      </c>
      <c r="D26" s="43">
        <v>0</v>
      </c>
      <c r="F26" s="160"/>
      <c r="G26" s="168"/>
      <c r="H26" s="168"/>
      <c r="I26" s="167"/>
    </row>
    <row r="27" spans="1:10">
      <c r="A27" s="36" t="s">
        <v>257</v>
      </c>
      <c r="B27" s="36" t="s">
        <v>277</v>
      </c>
      <c r="C27" s="43">
        <v>0</v>
      </c>
      <c r="D27" s="37">
        <v>16467911.130000001</v>
      </c>
      <c r="F27" s="160"/>
      <c r="G27" s="168"/>
      <c r="H27" s="168"/>
      <c r="I27" s="164"/>
    </row>
    <row r="28" spans="1:10">
      <c r="A28" s="36" t="s">
        <v>258</v>
      </c>
      <c r="B28" s="36" t="s">
        <v>259</v>
      </c>
      <c r="C28" s="43">
        <v>0</v>
      </c>
      <c r="D28" s="37">
        <v>525744.49</v>
      </c>
      <c r="F28" s="160"/>
      <c r="G28" s="168"/>
      <c r="H28" s="170" t="s">
        <v>800</v>
      </c>
      <c r="I28" s="169" t="s">
        <v>799</v>
      </c>
    </row>
    <row r="29" spans="1:10" ht="15.75" thickBot="1">
      <c r="A29" s="36" t="s">
        <v>260</v>
      </c>
      <c r="B29" s="36" t="s">
        <v>261</v>
      </c>
      <c r="C29" s="43">
        <v>0</v>
      </c>
      <c r="D29" s="37">
        <v>1055587.75</v>
      </c>
      <c r="F29" s="160"/>
      <c r="G29" s="168"/>
      <c r="H29" s="168"/>
      <c r="I29" s="167"/>
    </row>
    <row r="30" spans="1:10">
      <c r="A30" s="36" t="s">
        <v>262</v>
      </c>
      <c r="B30" s="36" t="s">
        <v>263</v>
      </c>
      <c r="C30" s="43">
        <v>0</v>
      </c>
      <c r="D30" s="37">
        <v>867593.29</v>
      </c>
      <c r="F30" s="160"/>
      <c r="G30" s="166"/>
      <c r="H30" s="165" t="s">
        <v>798</v>
      </c>
      <c r="I30" s="164"/>
    </row>
    <row r="31" spans="1:10" ht="19.5" thickBot="1">
      <c r="A31" s="36" t="s">
        <v>264</v>
      </c>
      <c r="B31" s="36" t="s">
        <v>265</v>
      </c>
      <c r="C31" s="43">
        <v>0</v>
      </c>
      <c r="D31" s="37">
        <v>2614173.3199999998</v>
      </c>
      <c r="F31" s="160" t="s">
        <v>797</v>
      </c>
      <c r="G31" s="163">
        <f>+H11-H12</f>
        <v>77715487.230000004</v>
      </c>
      <c r="H31" s="162">
        <f>+G31*0.25</f>
        <v>19428871.807500001</v>
      </c>
      <c r="I31" s="158"/>
    </row>
    <row r="32" spans="1:10">
      <c r="A32" s="36" t="s">
        <v>266</v>
      </c>
      <c r="B32" s="36" t="s">
        <v>267</v>
      </c>
      <c r="C32" s="43">
        <v>0</v>
      </c>
      <c r="D32" s="37">
        <v>102907.75</v>
      </c>
      <c r="F32" s="160"/>
      <c r="G32" s="159"/>
      <c r="H32" s="159"/>
      <c r="I32" s="158"/>
    </row>
    <row r="33" spans="1:9">
      <c r="A33" s="36" t="s">
        <v>268</v>
      </c>
      <c r="B33" s="36" t="s">
        <v>269</v>
      </c>
      <c r="C33" s="43">
        <v>0</v>
      </c>
      <c r="D33" s="37">
        <v>56452</v>
      </c>
      <c r="F33" s="160"/>
      <c r="G33" s="159"/>
      <c r="H33" s="159"/>
      <c r="I33" s="158"/>
    </row>
    <row r="34" spans="1:9">
      <c r="A34" s="36" t="s">
        <v>270</v>
      </c>
      <c r="B34" s="36" t="s">
        <v>271</v>
      </c>
      <c r="C34" s="43">
        <v>0</v>
      </c>
      <c r="D34" s="37">
        <v>2852.7</v>
      </c>
      <c r="F34" s="161" t="s">
        <v>796</v>
      </c>
      <c r="G34" s="159"/>
      <c r="H34" s="159"/>
      <c r="I34" s="158"/>
    </row>
    <row r="35" spans="1:9" ht="15" customHeight="1">
      <c r="A35" s="36" t="s">
        <v>272</v>
      </c>
      <c r="B35" s="36" t="s">
        <v>273</v>
      </c>
      <c r="C35" s="43">
        <v>0</v>
      </c>
      <c r="D35" s="37">
        <v>7591974.3600000003</v>
      </c>
      <c r="F35" s="689" t="s">
        <v>795</v>
      </c>
      <c r="G35" s="690"/>
      <c r="H35" s="690"/>
      <c r="I35" s="691"/>
    </row>
    <row r="36" spans="1:9">
      <c r="A36" s="36" t="s">
        <v>274</v>
      </c>
      <c r="B36" s="36" t="s">
        <v>275</v>
      </c>
      <c r="C36" s="43">
        <v>0</v>
      </c>
      <c r="D36" s="151">
        <v>50972.11</v>
      </c>
      <c r="F36" s="689"/>
      <c r="G36" s="690"/>
      <c r="H36" s="690"/>
      <c r="I36" s="691"/>
    </row>
    <row r="37" spans="1:9">
      <c r="A37" s="36" t="s">
        <v>276</v>
      </c>
      <c r="B37" s="36" t="s">
        <v>277</v>
      </c>
      <c r="C37" s="43">
        <v>0</v>
      </c>
      <c r="D37" s="37">
        <v>735958.65</v>
      </c>
      <c r="F37" s="692" t="s">
        <v>794</v>
      </c>
      <c r="G37" s="693"/>
      <c r="H37" s="693"/>
      <c r="I37" s="694"/>
    </row>
    <row r="38" spans="1:9" ht="15.75" thickBot="1">
      <c r="A38" s="36" t="s">
        <v>278</v>
      </c>
      <c r="B38" s="36" t="s">
        <v>279</v>
      </c>
      <c r="C38" s="43">
        <v>0</v>
      </c>
      <c r="D38" s="37">
        <v>2863694.71</v>
      </c>
      <c r="F38" s="157"/>
      <c r="G38" s="156"/>
      <c r="H38" s="156"/>
      <c r="I38" s="155"/>
    </row>
    <row r="39" spans="1:9">
      <c r="A39" s="36" t="s">
        <v>280</v>
      </c>
      <c r="B39" s="36" t="s">
        <v>281</v>
      </c>
      <c r="C39" s="37">
        <v>14383376.529999999</v>
      </c>
      <c r="D39" s="37">
        <v>2412180.6800000002</v>
      </c>
    </row>
    <row r="40" spans="1:9">
      <c r="A40" s="36" t="s">
        <v>282</v>
      </c>
      <c r="B40" s="36" t="s">
        <v>283</v>
      </c>
      <c r="C40" s="44">
        <v>1767671.22</v>
      </c>
      <c r="D40" s="37">
        <v>1785130.22</v>
      </c>
      <c r="F40" s="141" t="s">
        <v>753</v>
      </c>
      <c r="G40" s="140">
        <v>138115081.25</v>
      </c>
      <c r="H40" s="140">
        <v>84013032</v>
      </c>
      <c r="I40" s="36"/>
    </row>
    <row r="41" spans="1:9">
      <c r="A41" s="36" t="s">
        <v>284</v>
      </c>
      <c r="B41" s="36" t="s">
        <v>285</v>
      </c>
      <c r="C41" s="37">
        <f>+C40</f>
        <v>1767671.22</v>
      </c>
      <c r="D41" s="37">
        <v>1785130.22</v>
      </c>
      <c r="F41" s="94" t="s">
        <v>385</v>
      </c>
      <c r="G41" s="140">
        <v>5237843.88</v>
      </c>
      <c r="H41" s="140">
        <v>6297544.7699999996</v>
      </c>
      <c r="I41" s="145" t="s">
        <v>793</v>
      </c>
    </row>
    <row r="42" spans="1:9" ht="30">
      <c r="A42" s="36" t="s">
        <v>286</v>
      </c>
      <c r="B42" s="36" t="s">
        <v>287</v>
      </c>
      <c r="C42" s="44">
        <v>1.19</v>
      </c>
      <c r="D42" s="37">
        <v>1.19</v>
      </c>
      <c r="F42" s="142" t="s">
        <v>752</v>
      </c>
      <c r="G42" s="143">
        <v>3.7923764969004785E-2</v>
      </c>
      <c r="H42" s="143">
        <v>7.4959141696016876E-2</v>
      </c>
      <c r="I42" s="144">
        <v>1.9765743658964563</v>
      </c>
    </row>
    <row r="43" spans="1:9">
      <c r="A43" s="36" t="s">
        <v>288</v>
      </c>
      <c r="B43" s="36" t="s">
        <v>289</v>
      </c>
      <c r="C43" s="37">
        <v>1.19</v>
      </c>
      <c r="D43" s="37">
        <v>1.19</v>
      </c>
      <c r="F43" s="683"/>
      <c r="G43" s="684"/>
      <c r="H43" s="684"/>
      <c r="I43" s="685"/>
    </row>
    <row r="44" spans="1:9">
      <c r="A44" s="36" t="s">
        <v>290</v>
      </c>
      <c r="B44" s="36" t="s">
        <v>291</v>
      </c>
      <c r="C44" s="44">
        <v>12615704.119999999</v>
      </c>
      <c r="D44" s="37">
        <v>627049.25</v>
      </c>
      <c r="F44" s="686"/>
      <c r="G44" s="687"/>
      <c r="H44" s="687"/>
      <c r="I44" s="688"/>
    </row>
    <row r="45" spans="1:9">
      <c r="A45" s="36" t="s">
        <v>292</v>
      </c>
      <c r="B45" s="36" t="s">
        <v>279</v>
      </c>
      <c r="C45" s="37">
        <v>627049.25</v>
      </c>
      <c r="D45" s="43">
        <v>0</v>
      </c>
      <c r="G45" s="118"/>
      <c r="H45" s="118"/>
    </row>
    <row r="46" spans="1:9">
      <c r="A46" s="36" t="s">
        <v>293</v>
      </c>
      <c r="B46" s="36" t="s">
        <v>294</v>
      </c>
      <c r="C46" s="37">
        <v>749958.65</v>
      </c>
      <c r="D46" s="43">
        <v>0</v>
      </c>
      <c r="G46" s="1"/>
    </row>
    <row r="47" spans="1:9">
      <c r="A47" s="36" t="s">
        <v>295</v>
      </c>
      <c r="B47" s="36" t="s">
        <v>296</v>
      </c>
      <c r="C47" s="37">
        <v>11238696.220000001</v>
      </c>
      <c r="D47" s="37">
        <v>627049.25</v>
      </c>
      <c r="G47" s="1"/>
    </row>
    <row r="48" spans="1:9">
      <c r="A48" s="36" t="s">
        <v>297</v>
      </c>
      <c r="B48" s="36" t="s">
        <v>298</v>
      </c>
      <c r="C48" s="37">
        <v>1219213.2</v>
      </c>
      <c r="D48" s="37">
        <v>1319636.76</v>
      </c>
      <c r="F48" s="45"/>
      <c r="G48" s="45"/>
    </row>
    <row r="49" spans="1:7">
      <c r="A49" s="36" t="s">
        <v>299</v>
      </c>
      <c r="B49" s="36" t="s">
        <v>300</v>
      </c>
      <c r="C49" s="44">
        <v>375535.92</v>
      </c>
      <c r="D49" s="37">
        <v>719552.21</v>
      </c>
      <c r="G49" s="1"/>
    </row>
    <row r="50" spans="1:7">
      <c r="A50" s="36" t="s">
        <v>301</v>
      </c>
      <c r="B50" s="36" t="s">
        <v>449</v>
      </c>
      <c r="C50" s="37">
        <v>375535.92</v>
      </c>
      <c r="D50" s="37">
        <f>+D49</f>
        <v>719552.21</v>
      </c>
      <c r="G50" s="1"/>
    </row>
    <row r="51" spans="1:7">
      <c r="A51" s="36" t="s">
        <v>302</v>
      </c>
      <c r="B51" s="36" t="s">
        <v>303</v>
      </c>
      <c r="C51" s="43">
        <v>0</v>
      </c>
      <c r="D51" s="37">
        <v>22745.14</v>
      </c>
      <c r="G51" s="1"/>
    </row>
    <row r="52" spans="1:7">
      <c r="A52" s="36" t="s">
        <v>304</v>
      </c>
      <c r="B52" s="36" t="s">
        <v>305</v>
      </c>
      <c r="C52" s="43">
        <v>0</v>
      </c>
      <c r="D52" s="37">
        <v>18998.060000000001</v>
      </c>
      <c r="G52" s="1"/>
    </row>
    <row r="53" spans="1:7">
      <c r="A53" s="36" t="s">
        <v>306</v>
      </c>
      <c r="B53" s="36" t="s">
        <v>448</v>
      </c>
      <c r="C53" s="43">
        <v>0</v>
      </c>
      <c r="D53" s="37">
        <v>3747.08</v>
      </c>
      <c r="G53" s="1"/>
    </row>
    <row r="54" spans="1:7">
      <c r="A54" s="36" t="s">
        <v>307</v>
      </c>
      <c r="B54" s="36" t="s">
        <v>308</v>
      </c>
      <c r="C54" s="44">
        <v>843677.28</v>
      </c>
      <c r="D54" s="37">
        <v>577339.41</v>
      </c>
      <c r="F54" s="45"/>
      <c r="G54" s="45"/>
    </row>
    <row r="55" spans="1:7">
      <c r="A55" s="36" t="s">
        <v>309</v>
      </c>
      <c r="B55" s="36" t="s">
        <v>310</v>
      </c>
      <c r="C55" s="37">
        <v>7498</v>
      </c>
      <c r="D55" s="37">
        <v>7498</v>
      </c>
      <c r="G55" s="1"/>
    </row>
    <row r="56" spans="1:7">
      <c r="A56" s="36" t="s">
        <v>311</v>
      </c>
      <c r="B56" s="36" t="s">
        <v>312</v>
      </c>
      <c r="C56" s="37">
        <v>836179.28</v>
      </c>
      <c r="D56" s="37">
        <v>569841.41</v>
      </c>
      <c r="G56" s="1"/>
    </row>
    <row r="57" spans="1:7">
      <c r="A57" s="36" t="s">
        <v>313</v>
      </c>
      <c r="B57" s="36" t="s">
        <v>447</v>
      </c>
      <c r="C57" s="37">
        <v>125124552.20999999</v>
      </c>
      <c r="D57" s="37">
        <v>127446137.06</v>
      </c>
      <c r="G57" s="1"/>
    </row>
    <row r="58" spans="1:7">
      <c r="A58" s="36" t="s">
        <v>314</v>
      </c>
      <c r="B58" s="36" t="s">
        <v>456</v>
      </c>
      <c r="C58" s="44">
        <v>124033202.09</v>
      </c>
      <c r="D58" s="37">
        <v>126354786.94</v>
      </c>
      <c r="F58" s="45"/>
      <c r="G58" s="45"/>
    </row>
    <row r="59" spans="1:7">
      <c r="A59" s="36" t="s">
        <v>315</v>
      </c>
      <c r="B59" s="36" t="s">
        <v>316</v>
      </c>
      <c r="C59" s="37">
        <v>15759649.57</v>
      </c>
      <c r="D59" s="37">
        <v>18412274.75</v>
      </c>
      <c r="G59" s="1"/>
    </row>
    <row r="60" spans="1:7">
      <c r="A60" s="36" t="s">
        <v>317</v>
      </c>
      <c r="B60" s="36" t="s">
        <v>324</v>
      </c>
      <c r="C60" s="37">
        <v>117994859.65000001</v>
      </c>
      <c r="D60" s="37">
        <v>118782536.43000001</v>
      </c>
      <c r="G60" s="1"/>
    </row>
    <row r="61" spans="1:7">
      <c r="A61" s="36" t="s">
        <v>318</v>
      </c>
      <c r="B61" s="36" t="s">
        <v>446</v>
      </c>
      <c r="C61" s="37">
        <v>20738.53</v>
      </c>
      <c r="D61" s="37">
        <v>33402.53</v>
      </c>
      <c r="G61" s="1"/>
    </row>
    <row r="62" spans="1:7">
      <c r="A62" s="36" t="s">
        <v>319</v>
      </c>
      <c r="B62" s="36" t="s">
        <v>320</v>
      </c>
      <c r="C62" s="37">
        <v>-9742045.6600000001</v>
      </c>
      <c r="D62" s="37">
        <v>-10873426.77</v>
      </c>
      <c r="G62" s="1"/>
    </row>
    <row r="63" spans="1:7">
      <c r="A63" s="36" t="s">
        <v>321</v>
      </c>
      <c r="B63" s="36" t="s">
        <v>322</v>
      </c>
      <c r="C63" s="44">
        <v>1091350.1200000001</v>
      </c>
      <c r="D63" s="37">
        <v>1091350.1200000001</v>
      </c>
      <c r="F63" s="45"/>
      <c r="G63" s="45"/>
    </row>
    <row r="64" spans="1:7">
      <c r="A64" s="36" t="s">
        <v>323</v>
      </c>
      <c r="B64" s="36" t="s">
        <v>324</v>
      </c>
      <c r="C64" s="37">
        <f>+C63</f>
        <v>1091350.1200000001</v>
      </c>
      <c r="D64" s="37">
        <f>+D63</f>
        <v>1091350.1200000001</v>
      </c>
      <c r="G64" s="1"/>
    </row>
    <row r="65" spans="1:7">
      <c r="A65" s="36" t="s">
        <v>325</v>
      </c>
      <c r="B65" s="36" t="s">
        <v>444</v>
      </c>
      <c r="C65" s="37">
        <v>2793723.21</v>
      </c>
      <c r="D65" s="37">
        <v>4006651.31</v>
      </c>
      <c r="G65" s="1"/>
    </row>
    <row r="66" spans="1:7">
      <c r="A66" s="36" t="s">
        <v>326</v>
      </c>
      <c r="B66" s="36" t="s">
        <v>327</v>
      </c>
      <c r="C66" s="44">
        <v>2792439.34</v>
      </c>
      <c r="D66" s="37">
        <v>4006651.31</v>
      </c>
      <c r="F66" s="45"/>
      <c r="G66" s="45"/>
    </row>
    <row r="67" spans="1:7">
      <c r="A67" s="36" t="s">
        <v>328</v>
      </c>
      <c r="B67" s="36" t="s">
        <v>329</v>
      </c>
      <c r="C67" s="43">
        <v>0</v>
      </c>
      <c r="D67" s="37">
        <v>100</v>
      </c>
      <c r="G67" s="1"/>
    </row>
    <row r="68" spans="1:7">
      <c r="A68" s="36" t="s">
        <v>330</v>
      </c>
      <c r="B68" s="36" t="s">
        <v>331</v>
      </c>
      <c r="C68" s="37">
        <v>2098732.9</v>
      </c>
      <c r="D68" s="37">
        <v>3265693.62</v>
      </c>
      <c r="G68" s="1"/>
    </row>
    <row r="69" spans="1:7">
      <c r="A69" s="36" t="s">
        <v>332</v>
      </c>
      <c r="B69" s="36" t="s">
        <v>333</v>
      </c>
      <c r="C69" s="37">
        <v>693706.44</v>
      </c>
      <c r="D69" s="37">
        <v>920173.86</v>
      </c>
      <c r="G69" s="1"/>
    </row>
    <row r="70" spans="1:7">
      <c r="A70" s="36" t="s">
        <v>334</v>
      </c>
      <c r="B70" s="36" t="s">
        <v>335</v>
      </c>
      <c r="C70" s="43">
        <v>0</v>
      </c>
      <c r="D70" s="37">
        <v>-179316.17</v>
      </c>
      <c r="G70" s="1"/>
    </row>
    <row r="71" spans="1:7">
      <c r="A71" s="36" t="s">
        <v>336</v>
      </c>
      <c r="B71" s="36" t="s">
        <v>445</v>
      </c>
      <c r="C71" s="37">
        <v>1283.8699999999999</v>
      </c>
      <c r="D71" s="43">
        <v>0</v>
      </c>
      <c r="F71" s="45"/>
      <c r="G71" s="45"/>
    </row>
    <row r="72" spans="1:7">
      <c r="A72" s="36" t="s">
        <v>337</v>
      </c>
      <c r="B72" s="36" t="s">
        <v>338</v>
      </c>
      <c r="C72" s="44">
        <v>1283.8699999999999</v>
      </c>
      <c r="D72" s="43">
        <v>0</v>
      </c>
      <c r="G72" s="1"/>
    </row>
    <row r="73" spans="1:7" s="1" customFormat="1">
      <c r="A73" s="36"/>
      <c r="B73" s="36"/>
      <c r="C73" s="37"/>
      <c r="D73" s="43"/>
      <c r="F73" s="46"/>
      <c r="G73" s="46"/>
    </row>
    <row r="74" spans="1:7">
      <c r="A74" s="38">
        <v>2</v>
      </c>
      <c r="B74" s="36" t="s">
        <v>339</v>
      </c>
      <c r="C74" s="37">
        <v>9296543.5500000007</v>
      </c>
      <c r="D74" s="37">
        <v>12897689.35</v>
      </c>
      <c r="G74" s="1"/>
    </row>
    <row r="75" spans="1:7">
      <c r="A75" s="36" t="s">
        <v>457</v>
      </c>
      <c r="B75" s="36" t="s">
        <v>340</v>
      </c>
      <c r="C75" s="37">
        <v>4058699.67</v>
      </c>
      <c r="D75" s="37">
        <v>6600144.5800000001</v>
      </c>
      <c r="G75" s="1"/>
    </row>
    <row r="76" spans="1:7">
      <c r="A76" s="36" t="s">
        <v>341</v>
      </c>
      <c r="B76" s="36" t="s">
        <v>342</v>
      </c>
      <c r="C76" s="44">
        <f>+C75</f>
        <v>4058699.67</v>
      </c>
      <c r="D76" s="37">
        <v>4223503.97</v>
      </c>
      <c r="F76" s="45"/>
      <c r="G76" s="45"/>
    </row>
    <row r="77" spans="1:7">
      <c r="A77" s="36" t="s">
        <v>343</v>
      </c>
      <c r="B77" s="36" t="s">
        <v>344</v>
      </c>
      <c r="C77" s="37">
        <v>959039.44</v>
      </c>
      <c r="D77" s="37">
        <v>1102528.52</v>
      </c>
      <c r="G77" s="1"/>
    </row>
    <row r="78" spans="1:7">
      <c r="A78" s="36" t="s">
        <v>345</v>
      </c>
      <c r="B78" s="36" t="s">
        <v>346</v>
      </c>
      <c r="C78" s="37">
        <v>765325.29</v>
      </c>
      <c r="D78" s="37">
        <v>1169047.8899999999</v>
      </c>
      <c r="G78" s="1"/>
    </row>
    <row r="79" spans="1:7">
      <c r="A79" s="36" t="s">
        <v>347</v>
      </c>
      <c r="B79" s="36" t="s">
        <v>348</v>
      </c>
      <c r="C79" s="37">
        <v>655939.9</v>
      </c>
      <c r="D79" s="37">
        <v>1012838.91</v>
      </c>
      <c r="G79" s="1"/>
    </row>
    <row r="80" spans="1:7">
      <c r="A80" s="36" t="s">
        <v>349</v>
      </c>
      <c r="B80" s="36" t="s">
        <v>350</v>
      </c>
      <c r="C80" s="37">
        <v>87584.21</v>
      </c>
      <c r="D80" s="37">
        <v>23783.52</v>
      </c>
      <c r="G80" s="1"/>
    </row>
    <row r="81" spans="1:7">
      <c r="A81" s="36" t="s">
        <v>351</v>
      </c>
      <c r="B81" s="36" t="s">
        <v>352</v>
      </c>
      <c r="C81" s="37">
        <v>2545.77</v>
      </c>
      <c r="D81" s="37">
        <v>2464.06</v>
      </c>
      <c r="G81" s="1"/>
    </row>
    <row r="82" spans="1:7">
      <c r="A82" s="36" t="s">
        <v>353</v>
      </c>
      <c r="B82" s="36" t="s">
        <v>354</v>
      </c>
      <c r="C82" s="37">
        <v>139028</v>
      </c>
      <c r="D82" s="37">
        <v>169307.19</v>
      </c>
      <c r="G82" s="1"/>
    </row>
    <row r="83" spans="1:7">
      <c r="A83" s="36" t="s">
        <v>355</v>
      </c>
      <c r="B83" s="36" t="s">
        <v>356</v>
      </c>
      <c r="C83" s="37">
        <v>16479.11</v>
      </c>
      <c r="D83" s="43">
        <v>0</v>
      </c>
      <c r="G83" s="1"/>
    </row>
    <row r="84" spans="1:7">
      <c r="A84" s="36" t="s">
        <v>357</v>
      </c>
      <c r="B84" s="36" t="s">
        <v>358</v>
      </c>
      <c r="C84" s="37">
        <v>113507.38</v>
      </c>
      <c r="D84" s="37">
        <f>+C84</f>
        <v>113507.38</v>
      </c>
      <c r="G84" s="1"/>
    </row>
    <row r="85" spans="1:7">
      <c r="A85" s="36" t="s">
        <v>359</v>
      </c>
      <c r="B85" s="36" t="s">
        <v>453</v>
      </c>
      <c r="C85" s="37">
        <v>37693.15</v>
      </c>
      <c r="D85" s="37">
        <v>17690.98</v>
      </c>
      <c r="G85" s="1"/>
    </row>
    <row r="86" spans="1:7">
      <c r="A86" s="36" t="s">
        <v>360</v>
      </c>
      <c r="B86" s="36" t="s">
        <v>361</v>
      </c>
      <c r="C86" s="37">
        <v>1281557.42</v>
      </c>
      <c r="D86" s="37">
        <v>612335.52</v>
      </c>
      <c r="G86" s="1"/>
    </row>
    <row r="87" spans="1:7">
      <c r="A87" s="36" t="s">
        <v>362</v>
      </c>
      <c r="B87" s="36" t="s">
        <v>363</v>
      </c>
      <c r="C87" s="43">
        <v>0</v>
      </c>
      <c r="D87" s="37">
        <v>2376640.61</v>
      </c>
      <c r="G87" s="45"/>
    </row>
    <row r="88" spans="1:7">
      <c r="A88" s="36" t="s">
        <v>364</v>
      </c>
      <c r="B88" s="36" t="s">
        <v>365</v>
      </c>
      <c r="C88" s="43">
        <v>0</v>
      </c>
      <c r="D88" s="37">
        <v>26080.42</v>
      </c>
      <c r="G88" s="1"/>
    </row>
    <row r="89" spans="1:7">
      <c r="A89" s="36" t="s">
        <v>366</v>
      </c>
      <c r="B89" s="36" t="s">
        <v>454</v>
      </c>
      <c r="C89" s="43">
        <v>0</v>
      </c>
      <c r="D89" s="37">
        <v>112096.98</v>
      </c>
      <c r="G89" s="1"/>
    </row>
    <row r="90" spans="1:7">
      <c r="A90" s="36" t="s">
        <v>367</v>
      </c>
      <c r="B90" s="36" t="s">
        <v>368</v>
      </c>
      <c r="C90" s="43">
        <v>0</v>
      </c>
      <c r="D90" s="37">
        <v>7588.6</v>
      </c>
      <c r="G90" s="1"/>
    </row>
    <row r="91" spans="1:7">
      <c r="A91" s="36" t="s">
        <v>369</v>
      </c>
      <c r="B91" s="36" t="s">
        <v>267</v>
      </c>
      <c r="C91" s="43">
        <v>0</v>
      </c>
      <c r="D91" s="37">
        <v>27659.07</v>
      </c>
      <c r="G91" s="1"/>
    </row>
    <row r="92" spans="1:7">
      <c r="A92" s="36" t="s">
        <v>370</v>
      </c>
      <c r="B92" s="36" t="s">
        <v>371</v>
      </c>
      <c r="C92" s="43">
        <v>0</v>
      </c>
      <c r="D92" s="37">
        <v>5646.43</v>
      </c>
      <c r="G92" s="1"/>
    </row>
    <row r="93" spans="1:7">
      <c r="A93" s="36" t="s">
        <v>372</v>
      </c>
      <c r="B93" s="36" t="s">
        <v>373</v>
      </c>
      <c r="C93" s="43">
        <v>0</v>
      </c>
      <c r="D93" s="37">
        <v>1026150.78</v>
      </c>
      <c r="G93" s="1"/>
    </row>
    <row r="94" spans="1:7">
      <c r="A94" s="36" t="s">
        <v>374</v>
      </c>
      <c r="B94" s="36" t="s">
        <v>375</v>
      </c>
      <c r="C94" s="43">
        <v>0</v>
      </c>
      <c r="D94" s="37">
        <v>675026.36</v>
      </c>
      <c r="G94" s="1"/>
    </row>
    <row r="95" spans="1:7">
      <c r="A95" s="36" t="s">
        <v>376</v>
      </c>
      <c r="B95" s="36" t="s">
        <v>377</v>
      </c>
      <c r="C95" s="43">
        <v>0</v>
      </c>
      <c r="D95" s="37">
        <v>7445.4</v>
      </c>
      <c r="G95" s="1"/>
    </row>
    <row r="96" spans="1:7">
      <c r="A96" s="36" t="s">
        <v>378</v>
      </c>
      <c r="B96" s="36" t="s">
        <v>379</v>
      </c>
      <c r="C96" s="43">
        <v>0</v>
      </c>
      <c r="D96" s="37">
        <v>13905.22</v>
      </c>
      <c r="G96" s="1"/>
    </row>
    <row r="97" spans="1:7">
      <c r="A97" s="36" t="s">
        <v>380</v>
      </c>
      <c r="B97" s="36" t="s">
        <v>381</v>
      </c>
      <c r="C97" s="43">
        <v>0</v>
      </c>
      <c r="D97" s="37">
        <v>196072.26</v>
      </c>
      <c r="G97" s="1"/>
    </row>
    <row r="98" spans="1:7">
      <c r="A98" s="36" t="s">
        <v>382</v>
      </c>
      <c r="B98" s="36" t="s">
        <v>383</v>
      </c>
      <c r="C98" s="43">
        <v>0</v>
      </c>
      <c r="D98" s="37">
        <v>278972.09000000003</v>
      </c>
      <c r="G98" s="1"/>
    </row>
    <row r="99" spans="1:7" s="79" customFormat="1">
      <c r="A99" s="188" t="s">
        <v>384</v>
      </c>
      <c r="B99" s="188" t="s">
        <v>385</v>
      </c>
      <c r="C99" s="150">
        <v>5237843.88</v>
      </c>
      <c r="D99" s="189">
        <v>6297544.7699999996</v>
      </c>
    </row>
    <row r="100" spans="1:7">
      <c r="A100" s="36" t="s">
        <v>386</v>
      </c>
      <c r="B100" s="36" t="s">
        <v>387</v>
      </c>
      <c r="C100" s="44">
        <v>29115.81</v>
      </c>
      <c r="D100" s="37">
        <v>68665.75</v>
      </c>
      <c r="F100" s="45"/>
      <c r="G100" s="45"/>
    </row>
    <row r="101" spans="1:7">
      <c r="A101" s="36" t="s">
        <v>388</v>
      </c>
      <c r="B101" s="36" t="s">
        <v>389</v>
      </c>
      <c r="C101" s="37">
        <f>+C100</f>
        <v>29115.81</v>
      </c>
      <c r="D101" s="37">
        <f>+D100</f>
        <v>68665.75</v>
      </c>
      <c r="G101" s="1"/>
    </row>
    <row r="102" spans="1:7">
      <c r="A102" s="36" t="s">
        <v>390</v>
      </c>
      <c r="B102" s="36" t="s">
        <v>391</v>
      </c>
      <c r="C102" s="44">
        <v>2831577.07</v>
      </c>
      <c r="D102" s="37">
        <v>6226498.2400000002</v>
      </c>
      <c r="G102" s="1"/>
    </row>
    <row r="103" spans="1:7">
      <c r="A103" s="36" t="s">
        <v>392</v>
      </c>
      <c r="B103" s="36" t="s">
        <v>393</v>
      </c>
      <c r="C103" s="37">
        <f>+C102</f>
        <v>2831577.07</v>
      </c>
      <c r="D103" s="37">
        <f>+D102</f>
        <v>6226498.2400000002</v>
      </c>
      <c r="G103" s="1"/>
    </row>
    <row r="104" spans="1:7">
      <c r="A104" s="36" t="s">
        <v>394</v>
      </c>
      <c r="B104" s="36" t="s">
        <v>395</v>
      </c>
      <c r="C104" s="44">
        <v>2377151</v>
      </c>
      <c r="D104" s="37">
        <v>2380.7800000000002</v>
      </c>
      <c r="G104" s="1"/>
    </row>
    <row r="105" spans="1:7">
      <c r="A105" s="36" t="s">
        <v>396</v>
      </c>
      <c r="B105" s="36" t="s">
        <v>383</v>
      </c>
      <c r="C105" s="37">
        <f>+C104</f>
        <v>2377151</v>
      </c>
      <c r="D105" s="37">
        <f>+D104</f>
        <v>2380.7800000000002</v>
      </c>
      <c r="G105" s="1"/>
    </row>
    <row r="106" spans="1:7" s="1" customFormat="1">
      <c r="A106" s="36"/>
      <c r="B106" s="36"/>
      <c r="C106" s="37"/>
      <c r="D106" s="37"/>
    </row>
    <row r="107" spans="1:7">
      <c r="A107" s="36" t="s">
        <v>397</v>
      </c>
      <c r="B107" s="36" t="s">
        <v>398</v>
      </c>
      <c r="C107" s="37">
        <v>147932695.58000001</v>
      </c>
      <c r="D107" s="37">
        <v>150943285.56</v>
      </c>
      <c r="G107" s="1"/>
    </row>
    <row r="108" spans="1:7">
      <c r="A108" s="36" t="s">
        <v>399</v>
      </c>
      <c r="B108" s="36" t="s">
        <v>400</v>
      </c>
      <c r="C108" s="37">
        <f>+C107</f>
        <v>147932695.58000001</v>
      </c>
      <c r="D108" s="37">
        <f>+D107</f>
        <v>150943285.56</v>
      </c>
      <c r="G108" s="1"/>
    </row>
    <row r="109" spans="1:7">
      <c r="A109" s="36" t="s">
        <v>401</v>
      </c>
      <c r="B109" s="36" t="s">
        <v>402</v>
      </c>
      <c r="C109" s="44">
        <v>139721445.50999999</v>
      </c>
      <c r="D109" s="37">
        <v>149227500.41</v>
      </c>
      <c r="F109" s="45"/>
      <c r="G109" s="45"/>
    </row>
    <row r="110" spans="1:7">
      <c r="A110" s="36" t="s">
        <v>403</v>
      </c>
      <c r="B110" s="36" t="s">
        <v>404</v>
      </c>
      <c r="C110" s="37">
        <v>139718706.22999999</v>
      </c>
      <c r="D110" s="37">
        <v>149209520.40000001</v>
      </c>
      <c r="G110" s="1"/>
    </row>
    <row r="111" spans="1:7">
      <c r="A111" s="36" t="s">
        <v>405</v>
      </c>
      <c r="B111" s="36" t="s">
        <v>406</v>
      </c>
      <c r="C111" s="37">
        <v>2739.28</v>
      </c>
      <c r="D111" s="37">
        <v>17980.009999999998</v>
      </c>
      <c r="G111" s="1"/>
    </row>
    <row r="112" spans="1:7">
      <c r="A112" s="36" t="s">
        <v>407</v>
      </c>
      <c r="B112" s="36" t="s">
        <v>408</v>
      </c>
      <c r="C112" s="44">
        <v>9233072.3300000001</v>
      </c>
      <c r="D112" s="37">
        <v>2737547.41</v>
      </c>
      <c r="F112" s="45"/>
      <c r="G112" s="45"/>
    </row>
    <row r="113" spans="1:7">
      <c r="A113" s="36" t="s">
        <v>409</v>
      </c>
      <c r="B113" s="36" t="s">
        <v>410</v>
      </c>
      <c r="C113" s="37">
        <f>+C112</f>
        <v>9233072.3300000001</v>
      </c>
      <c r="D113" s="43">
        <v>0</v>
      </c>
      <c r="F113" s="45"/>
      <c r="G113" s="45"/>
    </row>
    <row r="114" spans="1:7">
      <c r="A114" s="36" t="s">
        <v>411</v>
      </c>
      <c r="B114" s="36" t="s">
        <v>412</v>
      </c>
      <c r="C114" s="43">
        <v>0</v>
      </c>
      <c r="D114" s="37">
        <v>2737547.41</v>
      </c>
      <c r="G114" s="1"/>
    </row>
    <row r="115" spans="1:7">
      <c r="A115" s="36" t="s">
        <v>413</v>
      </c>
      <c r="B115" s="36" t="s">
        <v>414</v>
      </c>
      <c r="C115" s="44">
        <v>-1021822.26</v>
      </c>
      <c r="D115" s="37">
        <f>-D116+D117</f>
        <v>-1021762.26</v>
      </c>
      <c r="G115" s="1"/>
    </row>
    <row r="116" spans="1:7">
      <c r="A116" s="36" t="s">
        <v>415</v>
      </c>
      <c r="B116" s="36" t="s">
        <v>416</v>
      </c>
      <c r="C116" s="37">
        <v>1021539.34</v>
      </c>
      <c r="D116" s="37">
        <v>1021479.34</v>
      </c>
      <c r="G116" s="1"/>
    </row>
    <row r="117" spans="1:7">
      <c r="A117" s="36" t="s">
        <v>417</v>
      </c>
      <c r="B117" s="36" t="s">
        <v>418</v>
      </c>
      <c r="C117" s="37">
        <v>-282.92</v>
      </c>
      <c r="D117" s="37">
        <f>+C117</f>
        <v>-282.92</v>
      </c>
      <c r="G117" s="1"/>
    </row>
    <row r="118" spans="1:7" s="1" customFormat="1">
      <c r="A118" s="36"/>
      <c r="B118" s="36"/>
      <c r="C118" s="37"/>
      <c r="D118" s="37"/>
      <c r="F118" s="47"/>
      <c r="G118" s="47"/>
    </row>
    <row r="119" spans="1:7">
      <c r="A119" s="36" t="s">
        <v>419</v>
      </c>
      <c r="B119" s="36" t="s">
        <v>420</v>
      </c>
      <c r="C119" s="37">
        <v>6477748.3300000001</v>
      </c>
      <c r="D119" s="37">
        <v>6982430.1500000004</v>
      </c>
    </row>
    <row r="120" spans="1:7">
      <c r="A120" s="36" t="s">
        <v>421</v>
      </c>
      <c r="B120" s="36" t="s">
        <v>420</v>
      </c>
      <c r="C120" s="44">
        <f>+C119</f>
        <v>6477748.3300000001</v>
      </c>
      <c r="D120" s="37">
        <f>+D119</f>
        <v>6982430.1500000004</v>
      </c>
      <c r="F120" s="45"/>
    </row>
    <row r="121" spans="1:7">
      <c r="A121" s="36" t="s">
        <v>422</v>
      </c>
      <c r="B121" s="36" t="s">
        <v>423</v>
      </c>
      <c r="C121" s="37">
        <v>494103.1</v>
      </c>
      <c r="D121" s="37">
        <v>682128.8</v>
      </c>
    </row>
    <row r="122" spans="1:7">
      <c r="A122" s="36" t="s">
        <v>424</v>
      </c>
      <c r="B122" s="36" t="s">
        <v>425</v>
      </c>
      <c r="C122" s="37">
        <v>5646290.21</v>
      </c>
      <c r="D122" s="37">
        <v>5839653.0199999996</v>
      </c>
    </row>
    <row r="123" spans="1:7">
      <c r="A123" s="36" t="s">
        <v>426</v>
      </c>
      <c r="B123" s="36" t="s">
        <v>427</v>
      </c>
      <c r="C123" s="37">
        <v>5734</v>
      </c>
      <c r="D123" s="37">
        <v>79506.240000000005</v>
      </c>
    </row>
    <row r="124" spans="1:7">
      <c r="A124" s="36" t="s">
        <v>428</v>
      </c>
      <c r="B124" s="36" t="s">
        <v>429</v>
      </c>
      <c r="C124" s="37">
        <v>331620.73</v>
      </c>
      <c r="D124" s="37">
        <v>381141.8</v>
      </c>
    </row>
    <row r="125" spans="1:7">
      <c r="A125" s="36" t="s">
        <v>430</v>
      </c>
      <c r="B125" s="36" t="s">
        <v>431</v>
      </c>
      <c r="C125" s="37">
        <v>0.28999999999999998</v>
      </c>
      <c r="D125" s="37">
        <f>+C125</f>
        <v>0.28999999999999998</v>
      </c>
    </row>
    <row r="126" spans="1:7">
      <c r="A126" s="36" t="s">
        <v>432</v>
      </c>
      <c r="B126" s="36" t="s">
        <v>433</v>
      </c>
      <c r="C126" s="37">
        <v>6477748.3300000001</v>
      </c>
      <c r="D126" s="37">
        <v>6982430.1500000004</v>
      </c>
    </row>
    <row r="127" spans="1:7">
      <c r="A127" s="36" t="s">
        <v>434</v>
      </c>
      <c r="B127" s="36" t="s">
        <v>455</v>
      </c>
      <c r="C127" s="44">
        <f>+C126</f>
        <v>6477748.3300000001</v>
      </c>
      <c r="D127" s="37">
        <f>+D126</f>
        <v>6982430.1500000004</v>
      </c>
      <c r="F127" s="45"/>
    </row>
    <row r="128" spans="1:7">
      <c r="A128" s="36" t="s">
        <v>435</v>
      </c>
      <c r="B128" s="36" t="s">
        <v>423</v>
      </c>
      <c r="C128" s="37">
        <v>494103.1</v>
      </c>
      <c r="D128" s="37">
        <v>682128.8</v>
      </c>
    </row>
    <row r="129" spans="1:6">
      <c r="A129" s="36" t="s">
        <v>436</v>
      </c>
      <c r="B129" s="36" t="s">
        <v>437</v>
      </c>
      <c r="C129" s="37">
        <v>5646290.21</v>
      </c>
      <c r="D129" s="37">
        <v>5839653.0199999996</v>
      </c>
    </row>
    <row r="130" spans="1:6">
      <c r="A130" s="36" t="s">
        <v>438</v>
      </c>
      <c r="B130" s="36" t="s">
        <v>427</v>
      </c>
      <c r="C130" s="37">
        <v>5734</v>
      </c>
      <c r="D130" s="37">
        <v>79506.240000000005</v>
      </c>
    </row>
    <row r="131" spans="1:6">
      <c r="A131" s="36" t="s">
        <v>439</v>
      </c>
      <c r="B131" s="36" t="s">
        <v>429</v>
      </c>
      <c r="C131" s="37">
        <v>331620.73</v>
      </c>
      <c r="D131" s="37">
        <v>381141.8</v>
      </c>
    </row>
    <row r="132" spans="1:6">
      <c r="A132" s="36" t="s">
        <v>440</v>
      </c>
      <c r="B132" s="36" t="s">
        <v>431</v>
      </c>
      <c r="C132" s="37">
        <v>0.28999999999999998</v>
      </c>
      <c r="D132" s="37">
        <v>0.28999999999999998</v>
      </c>
    </row>
    <row r="133" spans="1:6">
      <c r="A133" s="36"/>
      <c r="B133" s="36" t="s">
        <v>441</v>
      </c>
      <c r="C133" s="37">
        <v>157229239.13</v>
      </c>
      <c r="D133" s="37">
        <v>163840974.91</v>
      </c>
    </row>
    <row r="134" spans="1:6">
      <c r="A134" s="36"/>
      <c r="B134" s="36" t="s">
        <v>442</v>
      </c>
      <c r="C134" s="37">
        <f>+C133</f>
        <v>157229239.13</v>
      </c>
      <c r="D134" s="37">
        <f>+D133</f>
        <v>163840974.91</v>
      </c>
      <c r="F134" s="45"/>
    </row>
    <row r="135" spans="1:6" s="1" customFormat="1">
      <c r="A135" s="148"/>
      <c r="B135" s="148"/>
      <c r="C135" s="40"/>
      <c r="D135" s="40"/>
      <c r="F135" s="45"/>
    </row>
    <row r="136" spans="1:6" s="1" customFormat="1">
      <c r="A136" s="148"/>
      <c r="B136" s="148"/>
      <c r="C136" s="40"/>
      <c r="D136" s="40"/>
      <c r="F136" s="45"/>
    </row>
    <row r="137" spans="1:6">
      <c r="A137" s="39"/>
      <c r="B137" s="39"/>
      <c r="C137" s="40"/>
      <c r="D137" s="40"/>
    </row>
    <row r="138" spans="1:6" ht="18.75">
      <c r="A138" s="658" t="s">
        <v>792</v>
      </c>
      <c r="B138" s="658"/>
      <c r="C138" s="658"/>
      <c r="D138" s="658"/>
      <c r="E138" s="658"/>
    </row>
    <row r="139" spans="1:6" ht="18.75">
      <c r="A139" s="658" t="s">
        <v>791</v>
      </c>
      <c r="B139" s="658"/>
      <c r="C139" s="658"/>
      <c r="D139" s="658"/>
      <c r="E139" s="658"/>
    </row>
    <row r="140" spans="1:6" ht="18.75">
      <c r="A140" s="658" t="s">
        <v>790</v>
      </c>
      <c r="B140" s="658"/>
      <c r="C140" s="658"/>
      <c r="D140" s="658"/>
      <c r="E140" s="658"/>
    </row>
    <row r="141" spans="1:6">
      <c r="A141" s="103" t="s">
        <v>789</v>
      </c>
      <c r="B141" s="103" t="s">
        <v>788</v>
      </c>
      <c r="C141" s="103" t="s">
        <v>787</v>
      </c>
      <c r="D141" s="103" t="s">
        <v>786</v>
      </c>
      <c r="E141" s="103" t="s">
        <v>785</v>
      </c>
    </row>
    <row r="142" spans="1:6">
      <c r="A142" s="2">
        <v>1.1000000000000001</v>
      </c>
      <c r="B142" s="2" t="s">
        <v>500</v>
      </c>
      <c r="C142" s="7">
        <v>9638375.4100000001</v>
      </c>
      <c r="D142" s="7">
        <v>9054973.4900000002</v>
      </c>
      <c r="E142" s="7">
        <v>583401.92000000004</v>
      </c>
    </row>
    <row r="143" spans="1:6">
      <c r="A143" s="2">
        <v>1.3</v>
      </c>
      <c r="B143" s="2" t="s">
        <v>521</v>
      </c>
      <c r="C143" s="7">
        <v>13353116.890000001</v>
      </c>
      <c r="D143" s="7">
        <v>6108200.8499999996</v>
      </c>
      <c r="E143" s="7">
        <v>7244916.04</v>
      </c>
    </row>
    <row r="144" spans="1:6">
      <c r="A144" s="2">
        <v>1.4</v>
      </c>
      <c r="B144" s="2" t="s">
        <v>784</v>
      </c>
      <c r="C144" s="7">
        <v>7954498.1100000003</v>
      </c>
      <c r="D144" s="7">
        <v>7443402.3600000003</v>
      </c>
      <c r="E144" s="7">
        <v>511095.75</v>
      </c>
    </row>
    <row r="145" spans="1:5">
      <c r="A145" s="2">
        <v>1.7</v>
      </c>
      <c r="B145" s="2" t="s">
        <v>783</v>
      </c>
      <c r="C145" s="7">
        <v>3740709.71</v>
      </c>
      <c r="D145" s="7">
        <v>4847813.6500000004</v>
      </c>
      <c r="E145" s="7">
        <v>-1107103.94</v>
      </c>
    </row>
    <row r="146" spans="1:5">
      <c r="A146" s="2">
        <v>1.8</v>
      </c>
      <c r="B146" s="2" t="s">
        <v>779</v>
      </c>
      <c r="C146" s="7">
        <v>1161470</v>
      </c>
      <c r="D146" s="7">
        <v>881680.74</v>
      </c>
      <c r="E146" s="7">
        <v>279789.26</v>
      </c>
    </row>
    <row r="147" spans="1:5">
      <c r="A147" s="2">
        <v>1.9</v>
      </c>
      <c r="B147" s="2" t="s">
        <v>782</v>
      </c>
      <c r="C147" s="7">
        <v>2463571.0499999998</v>
      </c>
      <c r="D147" s="7">
        <v>587069.23</v>
      </c>
      <c r="E147" s="7">
        <v>1876501.82</v>
      </c>
    </row>
    <row r="148" spans="1:5">
      <c r="A148" s="2">
        <v>5.0999999999999996</v>
      </c>
      <c r="B148" s="2" t="s">
        <v>781</v>
      </c>
      <c r="C148" s="7">
        <v>18619140.210000001</v>
      </c>
      <c r="D148" s="7">
        <v>17405825.57</v>
      </c>
      <c r="E148" s="7">
        <v>1213314.6399999999</v>
      </c>
    </row>
    <row r="149" spans="1:5">
      <c r="A149" s="2">
        <v>5.3</v>
      </c>
      <c r="B149" s="2" t="s">
        <v>530</v>
      </c>
      <c r="C149" s="7">
        <v>2837714.93</v>
      </c>
      <c r="D149" s="7">
        <v>2081711.61</v>
      </c>
      <c r="E149" s="7">
        <v>756003.32</v>
      </c>
    </row>
    <row r="150" spans="1:5">
      <c r="A150" s="2">
        <v>5.6</v>
      </c>
      <c r="B150" s="2" t="s">
        <v>780</v>
      </c>
      <c r="C150" s="7">
        <v>1244013.24</v>
      </c>
      <c r="D150" s="152">
        <v>507580.92</v>
      </c>
      <c r="E150" s="7">
        <v>736432.32</v>
      </c>
    </row>
    <row r="151" spans="1:5">
      <c r="A151" s="2">
        <v>5.7</v>
      </c>
      <c r="B151" s="2" t="s">
        <v>537</v>
      </c>
      <c r="C151" s="7">
        <v>725935.25</v>
      </c>
      <c r="D151" s="7">
        <v>650683.46</v>
      </c>
      <c r="E151" s="7">
        <v>75251.789999999994</v>
      </c>
    </row>
    <row r="152" spans="1:5">
      <c r="A152" s="2">
        <v>5.8</v>
      </c>
      <c r="B152" s="2" t="s">
        <v>779</v>
      </c>
      <c r="C152" s="7">
        <v>1472052.2</v>
      </c>
      <c r="D152" s="7">
        <v>1331419.05</v>
      </c>
      <c r="E152" s="7">
        <v>140633.15</v>
      </c>
    </row>
    <row r="153" spans="1:5">
      <c r="A153" s="2"/>
      <c r="B153" s="147" t="s">
        <v>778</v>
      </c>
      <c r="C153" s="146">
        <f>+C142+C143+C144+C145+C146+C147-C148-C149-C150-C151-C152</f>
        <v>13412885.339999994</v>
      </c>
      <c r="D153" s="146">
        <f>+D142+D143+D144+D145+D146+D147-D148-D149-D150-D151-D152</f>
        <v>6945919.7100000009</v>
      </c>
      <c r="E153" s="146">
        <f>+E142+E143+E144+E145+E146+E147-E148-E149-E150-E151-E152</f>
        <v>6466965.629999999</v>
      </c>
    </row>
    <row r="154" spans="1:5">
      <c r="A154" s="2">
        <v>2.4</v>
      </c>
      <c r="B154" s="2" t="s">
        <v>777</v>
      </c>
      <c r="C154" s="7">
        <v>446741.05</v>
      </c>
      <c r="D154" s="7">
        <v>252798.19</v>
      </c>
      <c r="E154" s="7">
        <v>193942.86</v>
      </c>
    </row>
    <row r="155" spans="1:5">
      <c r="A155" s="2">
        <v>2.7</v>
      </c>
      <c r="B155" s="2" t="s">
        <v>776</v>
      </c>
      <c r="C155" s="2">
        <v>0</v>
      </c>
      <c r="D155" s="2">
        <v>0</v>
      </c>
      <c r="E155" s="2">
        <v>0</v>
      </c>
    </row>
    <row r="156" spans="1:5">
      <c r="A156" s="2">
        <v>2.8</v>
      </c>
      <c r="B156" s="2" t="s">
        <v>765</v>
      </c>
      <c r="C156" s="7">
        <v>43270899.090000004</v>
      </c>
      <c r="D156" s="7">
        <v>34298568.630000003</v>
      </c>
      <c r="E156" s="7">
        <v>8972330.4600000009</v>
      </c>
    </row>
    <row r="157" spans="1:5">
      <c r="A157" s="2">
        <v>6.1</v>
      </c>
      <c r="B157" s="2" t="s">
        <v>775</v>
      </c>
      <c r="C157" s="7">
        <v>125015.09</v>
      </c>
      <c r="D157" s="7">
        <v>18998.060000000001</v>
      </c>
      <c r="E157" s="7">
        <v>106017.03</v>
      </c>
    </row>
    <row r="158" spans="1:5">
      <c r="A158" s="2">
        <v>6.3</v>
      </c>
      <c r="B158" s="2" t="s">
        <v>774</v>
      </c>
      <c r="C158" s="7">
        <v>742471.24</v>
      </c>
      <c r="D158" s="7">
        <v>323453.65000000002</v>
      </c>
      <c r="E158" s="7">
        <v>419017.59</v>
      </c>
    </row>
    <row r="159" spans="1:5">
      <c r="A159" s="2">
        <v>6.7</v>
      </c>
      <c r="B159" s="2" t="s">
        <v>773</v>
      </c>
      <c r="C159" s="2">
        <v>0</v>
      </c>
      <c r="D159" s="2">
        <v>0</v>
      </c>
      <c r="E159" s="2">
        <v>0</v>
      </c>
    </row>
    <row r="160" spans="1:5">
      <c r="A160" s="2">
        <v>7.1</v>
      </c>
      <c r="B160" s="2" t="s">
        <v>772</v>
      </c>
      <c r="C160" s="7">
        <v>15486277.6</v>
      </c>
      <c r="D160" s="7">
        <v>13890687.060000001</v>
      </c>
      <c r="E160" s="7">
        <v>1595590.54</v>
      </c>
    </row>
    <row r="161" spans="1:7">
      <c r="A161" s="2">
        <v>7.3</v>
      </c>
      <c r="B161" s="2" t="s">
        <v>771</v>
      </c>
      <c r="C161" s="7">
        <v>22609049.109999999</v>
      </c>
      <c r="D161" s="7">
        <v>8357109.9900000002</v>
      </c>
      <c r="E161" s="7">
        <v>14251939.119999999</v>
      </c>
    </row>
    <row r="162" spans="1:7">
      <c r="A162" s="2">
        <v>7.5</v>
      </c>
      <c r="B162" s="2" t="s">
        <v>770</v>
      </c>
      <c r="C162" s="7">
        <v>58108028.340000004</v>
      </c>
      <c r="D162" s="7">
        <v>11095114.800000001</v>
      </c>
      <c r="E162" s="7">
        <v>47012913.539999999</v>
      </c>
    </row>
    <row r="163" spans="1:7">
      <c r="A163" s="2">
        <v>7.7</v>
      </c>
      <c r="B163" s="2" t="s">
        <v>769</v>
      </c>
      <c r="C163" s="7">
        <v>784514.81</v>
      </c>
      <c r="D163" s="7">
        <v>10456.23</v>
      </c>
      <c r="E163" s="7">
        <v>774058.58</v>
      </c>
    </row>
    <row r="164" spans="1:7">
      <c r="A164" s="2">
        <v>7.8</v>
      </c>
      <c r="B164" s="2" t="s">
        <v>768</v>
      </c>
      <c r="C164" s="7">
        <v>278600</v>
      </c>
      <c r="D164" s="7">
        <v>216944.93</v>
      </c>
      <c r="E164" s="7">
        <v>61655.07</v>
      </c>
    </row>
    <row r="165" spans="1:7">
      <c r="A165" s="2">
        <v>8.4</v>
      </c>
      <c r="B165" s="2" t="s">
        <v>767</v>
      </c>
      <c r="C165" s="7">
        <v>11817885.75</v>
      </c>
      <c r="D165" s="7">
        <v>2700264.77</v>
      </c>
      <c r="E165" s="7">
        <v>9117620.9800000004</v>
      </c>
    </row>
    <row r="166" spans="1:7">
      <c r="A166" s="2">
        <v>8.6999999999999993</v>
      </c>
      <c r="B166" s="2" t="s">
        <v>766</v>
      </c>
      <c r="C166" s="7">
        <v>150000</v>
      </c>
      <c r="D166" s="7">
        <v>4293</v>
      </c>
      <c r="E166" s="7">
        <v>145707</v>
      </c>
    </row>
    <row r="167" spans="1:7">
      <c r="A167" s="2">
        <v>8.8000000000000007</v>
      </c>
      <c r="B167" s="2" t="s">
        <v>765</v>
      </c>
      <c r="C167" s="8">
        <v>0</v>
      </c>
      <c r="D167" s="2">
        <v>0</v>
      </c>
      <c r="E167" s="2">
        <v>0</v>
      </c>
    </row>
    <row r="168" spans="1:7">
      <c r="A168" s="2"/>
      <c r="B168" s="147" t="s">
        <v>764</v>
      </c>
      <c r="C168" s="146">
        <f>+C154+C155+C156-C157-C158-C159-C160-C161-C162-C163-C164-C165-C166-C167</f>
        <v>-66384201.800000012</v>
      </c>
      <c r="D168" s="146">
        <f>+D154+D155+D156-D157-D158-D159-D160-D161-D162-D163-D164-D165-D166-D167</f>
        <v>-2065955.6700000039</v>
      </c>
      <c r="E168" s="146">
        <f>+E154+E155+E156-E157-E158-E159-E160-E161-E162-E163-E164-E165-E166-E167</f>
        <v>-64318246.129999995</v>
      </c>
    </row>
    <row r="169" spans="1:7">
      <c r="A169" s="2">
        <v>3.6</v>
      </c>
      <c r="B169" s="2" t="s">
        <v>763</v>
      </c>
      <c r="C169" s="7">
        <v>37133051.07</v>
      </c>
      <c r="D169" s="149">
        <v>4071616.8</v>
      </c>
      <c r="E169" s="153">
        <v>33061434.27</v>
      </c>
    </row>
    <row r="170" spans="1:7">
      <c r="A170" s="2">
        <v>3.7</v>
      </c>
      <c r="B170" s="2" t="s">
        <v>762</v>
      </c>
      <c r="C170" s="7">
        <v>10000082.76</v>
      </c>
      <c r="D170" s="7">
        <v>10000082.76</v>
      </c>
      <c r="E170" s="2">
        <v>0</v>
      </c>
    </row>
    <row r="171" spans="1:7">
      <c r="A171" s="2">
        <v>3.8</v>
      </c>
      <c r="B171" s="2" t="s">
        <v>761</v>
      </c>
      <c r="C171" s="7">
        <v>8952566.1099999994</v>
      </c>
      <c r="D171" s="7">
        <v>6466825.2999999998</v>
      </c>
      <c r="E171" s="7">
        <v>2485740.81</v>
      </c>
    </row>
    <row r="172" spans="1:7">
      <c r="A172" s="2">
        <v>9.6</v>
      </c>
      <c r="B172" s="2" t="s">
        <v>760</v>
      </c>
      <c r="C172" s="7">
        <v>726875.42</v>
      </c>
      <c r="D172" s="152">
        <v>637145.68999999994</v>
      </c>
      <c r="E172" s="7">
        <v>89729.73</v>
      </c>
    </row>
    <row r="173" spans="1:7">
      <c r="A173" s="2">
        <v>9.6999999999999993</v>
      </c>
      <c r="B173" s="2" t="s">
        <v>759</v>
      </c>
      <c r="C173" s="7">
        <v>2374770.2200000002</v>
      </c>
      <c r="D173" s="7">
        <v>2374770.2200000002</v>
      </c>
      <c r="E173" s="2">
        <v>0</v>
      </c>
    </row>
    <row r="174" spans="1:7">
      <c r="A174" s="2"/>
      <c r="B174" s="147" t="s">
        <v>758</v>
      </c>
      <c r="C174" s="146">
        <f>+C169+C170+C171-C172-C173</f>
        <v>52984054.299999997</v>
      </c>
      <c r="D174" s="146">
        <f>+D169+D170+D171-D172-D173</f>
        <v>17526608.949999999</v>
      </c>
      <c r="E174" s="146">
        <f>+E169+E170+E171-E172-E173</f>
        <v>35457445.350000001</v>
      </c>
    </row>
    <row r="175" spans="1:7">
      <c r="A175" s="2"/>
      <c r="B175" s="2" t="s">
        <v>757</v>
      </c>
      <c r="C175" s="7">
        <f>+C153+C168+C174</f>
        <v>12737.839999981225</v>
      </c>
      <c r="D175" s="7">
        <f>+D153+D168+D174</f>
        <v>22406572.989999995</v>
      </c>
      <c r="E175" s="7">
        <f>+E153+E168+E174</f>
        <v>-22393835.149999999</v>
      </c>
      <c r="F175" s="154"/>
      <c r="G175" s="118"/>
    </row>
    <row r="176" spans="1:7">
      <c r="A176" s="1"/>
      <c r="B176" s="1"/>
      <c r="C176" s="1"/>
      <c r="D176" s="1"/>
      <c r="E176" s="1"/>
    </row>
    <row r="177" spans="1:5">
      <c r="A177" s="1"/>
      <c r="B177" s="94" t="s">
        <v>756</v>
      </c>
      <c r="C177" s="7">
        <f>+C142+C143+C144+C145+C146+C147+C154+C155+C156+C169+C170+C171</f>
        <v>138115081.25</v>
      </c>
      <c r="D177" s="149">
        <f>+D142+D143+D144+D145+D146+D147+D154+D155+D156+D169+D170+D171</f>
        <v>84013032</v>
      </c>
      <c r="E177" s="7">
        <f>+E142+E143+E144+E145+E146+E147+E154+E155+E156+E169+E170+E171</f>
        <v>54102049.25</v>
      </c>
    </row>
    <row r="178" spans="1:5">
      <c r="A178" s="1"/>
      <c r="B178" s="94" t="s">
        <v>755</v>
      </c>
      <c r="C178" s="7">
        <f>+C148+C149+C150+C151+C152+C157+C158+C159+C160+C161+C162+C163+C164+C165+C166+C167+C172+C173</f>
        <v>138102343.41</v>
      </c>
      <c r="D178" s="7">
        <f>+D148+D149+D150+D151+D152+D157+D158+D159+D160+D161+D162+D163+D164+D165+D166+D167+D172+D173</f>
        <v>61606459.009999998</v>
      </c>
      <c r="E178" s="7">
        <f>+E148+E149+E150+E151+E152+E157+E158+E159+E160+E161+E162+E163+E164+E165+E166+E167+E172+E173</f>
        <v>76495884.400000006</v>
      </c>
    </row>
    <row r="182" spans="1:5" ht="41.25" customHeight="1"/>
    <row r="184" spans="1:5" ht="30" customHeight="1"/>
    <row r="196" ht="30" customHeight="1"/>
    <row r="198" ht="33.75" customHeight="1"/>
  </sheetData>
  <mergeCells count="9">
    <mergeCell ref="A139:E139"/>
    <mergeCell ref="A140:E140"/>
    <mergeCell ref="F6:I6"/>
    <mergeCell ref="A3:D4"/>
    <mergeCell ref="A1:D1"/>
    <mergeCell ref="F43:I44"/>
    <mergeCell ref="F35:I36"/>
    <mergeCell ref="F37:I37"/>
    <mergeCell ref="A138:E138"/>
  </mergeCells>
  <pageMargins left="0.7" right="0.7" top="0.75" bottom="0.75" header="0.3" footer="0.3"/>
  <pageSetup paperSize="9" orientation="portrait" horizontalDpi="120" verticalDpi="72"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60"/>
  <sheetViews>
    <sheetView topLeftCell="A148" zoomScale="91" zoomScaleNormal="91" workbookViewId="0">
      <selection activeCell="I176" sqref="I176"/>
    </sheetView>
  </sheetViews>
  <sheetFormatPr baseColWidth="10" defaultColWidth="11.5703125" defaultRowHeight="15"/>
  <cols>
    <col min="1" max="1" width="5.42578125" style="190" customWidth="1"/>
    <col min="2" max="2" width="35.7109375" style="190" customWidth="1"/>
    <col min="3" max="3" width="12.85546875" style="190" customWidth="1"/>
    <col min="4" max="4" width="11.28515625" style="190" customWidth="1"/>
    <col min="5" max="5" width="6.85546875" style="190" customWidth="1"/>
    <col min="6" max="6" width="11.140625" style="190" customWidth="1"/>
    <col min="7" max="8" width="10" style="190" customWidth="1"/>
    <col min="9" max="9" width="10.42578125" style="190" customWidth="1"/>
    <col min="10" max="10" width="9.42578125" style="190" customWidth="1"/>
    <col min="11" max="11" width="8.85546875" style="190" customWidth="1"/>
    <col min="12" max="12" width="10.140625" style="190" customWidth="1"/>
    <col min="13" max="13" width="10.5703125" style="190" customWidth="1"/>
    <col min="14" max="14" width="8.5703125" style="190" customWidth="1"/>
    <col min="15" max="15" width="10.42578125" style="190" customWidth="1"/>
    <col min="16" max="16" width="9.42578125" style="190" customWidth="1"/>
    <col min="17" max="17" width="11.7109375" style="190" customWidth="1"/>
    <col min="18" max="18" width="17" style="190" customWidth="1"/>
    <col min="19" max="19" width="11.5703125" style="190"/>
    <col min="20" max="20" width="13" style="190" customWidth="1"/>
    <col min="21" max="22" width="11.5703125" style="190"/>
    <col min="23" max="23" width="6.42578125" style="190" customWidth="1"/>
    <col min="24" max="24" width="5.28515625" style="190" customWidth="1"/>
    <col min="25" max="25" width="6.28515625" style="190" customWidth="1"/>
    <col min="26" max="26" width="22.5703125" style="190" customWidth="1"/>
    <col min="27" max="27" width="72.42578125" style="192" customWidth="1"/>
    <col min="28" max="28" width="15.28515625" style="190" customWidth="1"/>
    <col min="29" max="29" width="14.7109375" style="190" customWidth="1"/>
    <col min="30" max="256" width="11.5703125" style="190"/>
    <col min="257" max="257" width="5.42578125" style="190" customWidth="1"/>
    <col min="258" max="258" width="35.7109375" style="190" customWidth="1"/>
    <col min="259" max="259" width="12.85546875" style="190" customWidth="1"/>
    <col min="260" max="260" width="11.28515625" style="190" customWidth="1"/>
    <col min="261" max="261" width="6.85546875" style="190" customWidth="1"/>
    <col min="262" max="262" width="11.140625" style="190" customWidth="1"/>
    <col min="263" max="264" width="10" style="190" customWidth="1"/>
    <col min="265" max="265" width="10.42578125" style="190" customWidth="1"/>
    <col min="266" max="266" width="9.42578125" style="190" customWidth="1"/>
    <col min="267" max="267" width="8.85546875" style="190" customWidth="1"/>
    <col min="268" max="268" width="10.140625" style="190" customWidth="1"/>
    <col min="269" max="269" width="10.5703125" style="190" customWidth="1"/>
    <col min="270" max="270" width="8.5703125" style="190" customWidth="1"/>
    <col min="271" max="271" width="10.42578125" style="190" customWidth="1"/>
    <col min="272" max="272" width="9.42578125" style="190" customWidth="1"/>
    <col min="273" max="273" width="11.7109375" style="190" customWidth="1"/>
    <col min="274" max="274" width="17" style="190" customWidth="1"/>
    <col min="275" max="275" width="11.5703125" style="190"/>
    <col min="276" max="276" width="13" style="190" customWidth="1"/>
    <col min="277" max="278" width="11.5703125" style="190"/>
    <col min="279" max="279" width="6.42578125" style="190" customWidth="1"/>
    <col min="280" max="280" width="5.28515625" style="190" customWidth="1"/>
    <col min="281" max="281" width="6.28515625" style="190" customWidth="1"/>
    <col min="282" max="282" width="22.5703125" style="190" customWidth="1"/>
    <col min="283" max="283" width="72.42578125" style="190" customWidth="1"/>
    <col min="284" max="284" width="15.28515625" style="190" customWidth="1"/>
    <col min="285" max="285" width="14.7109375" style="190" customWidth="1"/>
    <col min="286" max="512" width="11.5703125" style="190"/>
    <col min="513" max="513" width="5.42578125" style="190" customWidth="1"/>
    <col min="514" max="514" width="35.7109375" style="190" customWidth="1"/>
    <col min="515" max="515" width="12.85546875" style="190" customWidth="1"/>
    <col min="516" max="516" width="11.28515625" style="190" customWidth="1"/>
    <col min="517" max="517" width="6.85546875" style="190" customWidth="1"/>
    <col min="518" max="518" width="11.140625" style="190" customWidth="1"/>
    <col min="519" max="520" width="10" style="190" customWidth="1"/>
    <col min="521" max="521" width="10.42578125" style="190" customWidth="1"/>
    <col min="522" max="522" width="9.42578125" style="190" customWidth="1"/>
    <col min="523" max="523" width="8.85546875" style="190" customWidth="1"/>
    <col min="524" max="524" width="10.140625" style="190" customWidth="1"/>
    <col min="525" max="525" width="10.5703125" style="190" customWidth="1"/>
    <col min="526" max="526" width="8.5703125" style="190" customWidth="1"/>
    <col min="527" max="527" width="10.42578125" style="190" customWidth="1"/>
    <col min="528" max="528" width="9.42578125" style="190" customWidth="1"/>
    <col min="529" max="529" width="11.7109375" style="190" customWidth="1"/>
    <col min="530" max="530" width="17" style="190" customWidth="1"/>
    <col min="531" max="531" width="11.5703125" style="190"/>
    <col min="532" max="532" width="13" style="190" customWidth="1"/>
    <col min="533" max="534" width="11.5703125" style="190"/>
    <col min="535" max="535" width="6.42578125" style="190" customWidth="1"/>
    <col min="536" max="536" width="5.28515625" style="190" customWidth="1"/>
    <col min="537" max="537" width="6.28515625" style="190" customWidth="1"/>
    <col min="538" max="538" width="22.5703125" style="190" customWidth="1"/>
    <col min="539" max="539" width="72.42578125" style="190" customWidth="1"/>
    <col min="540" max="540" width="15.28515625" style="190" customWidth="1"/>
    <col min="541" max="541" width="14.7109375" style="190" customWidth="1"/>
    <col min="542" max="768" width="11.5703125" style="190"/>
    <col min="769" max="769" width="5.42578125" style="190" customWidth="1"/>
    <col min="770" max="770" width="35.7109375" style="190" customWidth="1"/>
    <col min="771" max="771" width="12.85546875" style="190" customWidth="1"/>
    <col min="772" max="772" width="11.28515625" style="190" customWidth="1"/>
    <col min="773" max="773" width="6.85546875" style="190" customWidth="1"/>
    <col min="774" max="774" width="11.140625" style="190" customWidth="1"/>
    <col min="775" max="776" width="10" style="190" customWidth="1"/>
    <col min="777" max="777" width="10.42578125" style="190" customWidth="1"/>
    <col min="778" max="778" width="9.42578125" style="190" customWidth="1"/>
    <col min="779" max="779" width="8.85546875" style="190" customWidth="1"/>
    <col min="780" max="780" width="10.140625" style="190" customWidth="1"/>
    <col min="781" max="781" width="10.5703125" style="190" customWidth="1"/>
    <col min="782" max="782" width="8.5703125" style="190" customWidth="1"/>
    <col min="783" max="783" width="10.42578125" style="190" customWidth="1"/>
    <col min="784" max="784" width="9.42578125" style="190" customWidth="1"/>
    <col min="785" max="785" width="11.7109375" style="190" customWidth="1"/>
    <col min="786" max="786" width="17" style="190" customWidth="1"/>
    <col min="787" max="787" width="11.5703125" style="190"/>
    <col min="788" max="788" width="13" style="190" customWidth="1"/>
    <col min="789" max="790" width="11.5703125" style="190"/>
    <col min="791" max="791" width="6.42578125" style="190" customWidth="1"/>
    <col min="792" max="792" width="5.28515625" style="190" customWidth="1"/>
    <col min="793" max="793" width="6.28515625" style="190" customWidth="1"/>
    <col min="794" max="794" width="22.5703125" style="190" customWidth="1"/>
    <col min="795" max="795" width="72.42578125" style="190" customWidth="1"/>
    <col min="796" max="796" width="15.28515625" style="190" customWidth="1"/>
    <col min="797" max="797" width="14.7109375" style="190" customWidth="1"/>
    <col min="798" max="1024" width="11.5703125" style="190"/>
    <col min="1025" max="1025" width="5.42578125" style="190" customWidth="1"/>
    <col min="1026" max="1026" width="35.7109375" style="190" customWidth="1"/>
    <col min="1027" max="1027" width="12.85546875" style="190" customWidth="1"/>
    <col min="1028" max="1028" width="11.28515625" style="190" customWidth="1"/>
    <col min="1029" max="1029" width="6.85546875" style="190" customWidth="1"/>
    <col min="1030" max="1030" width="11.140625" style="190" customWidth="1"/>
    <col min="1031" max="1032" width="10" style="190" customWidth="1"/>
    <col min="1033" max="1033" width="10.42578125" style="190" customWidth="1"/>
    <col min="1034" max="1034" width="9.42578125" style="190" customWidth="1"/>
    <col min="1035" max="1035" width="8.85546875" style="190" customWidth="1"/>
    <col min="1036" max="1036" width="10.140625" style="190" customWidth="1"/>
    <col min="1037" max="1037" width="10.5703125" style="190" customWidth="1"/>
    <col min="1038" max="1038" width="8.5703125" style="190" customWidth="1"/>
    <col min="1039" max="1039" width="10.42578125" style="190" customWidth="1"/>
    <col min="1040" max="1040" width="9.42578125" style="190" customWidth="1"/>
    <col min="1041" max="1041" width="11.7109375" style="190" customWidth="1"/>
    <col min="1042" max="1042" width="17" style="190" customWidth="1"/>
    <col min="1043" max="1043" width="11.5703125" style="190"/>
    <col min="1044" max="1044" width="13" style="190" customWidth="1"/>
    <col min="1045" max="1046" width="11.5703125" style="190"/>
    <col min="1047" max="1047" width="6.42578125" style="190" customWidth="1"/>
    <col min="1048" max="1048" width="5.28515625" style="190" customWidth="1"/>
    <col min="1049" max="1049" width="6.28515625" style="190" customWidth="1"/>
    <col min="1050" max="1050" width="22.5703125" style="190" customWidth="1"/>
    <col min="1051" max="1051" width="72.42578125" style="190" customWidth="1"/>
    <col min="1052" max="1052" width="15.28515625" style="190" customWidth="1"/>
    <col min="1053" max="1053" width="14.7109375" style="190" customWidth="1"/>
    <col min="1054" max="1280" width="11.5703125" style="190"/>
    <col min="1281" max="1281" width="5.42578125" style="190" customWidth="1"/>
    <col min="1282" max="1282" width="35.7109375" style="190" customWidth="1"/>
    <col min="1283" max="1283" width="12.85546875" style="190" customWidth="1"/>
    <col min="1284" max="1284" width="11.28515625" style="190" customWidth="1"/>
    <col min="1285" max="1285" width="6.85546875" style="190" customWidth="1"/>
    <col min="1286" max="1286" width="11.140625" style="190" customWidth="1"/>
    <col min="1287" max="1288" width="10" style="190" customWidth="1"/>
    <col min="1289" max="1289" width="10.42578125" style="190" customWidth="1"/>
    <col min="1290" max="1290" width="9.42578125" style="190" customWidth="1"/>
    <col min="1291" max="1291" width="8.85546875" style="190" customWidth="1"/>
    <col min="1292" max="1292" width="10.140625" style="190" customWidth="1"/>
    <col min="1293" max="1293" width="10.5703125" style="190" customWidth="1"/>
    <col min="1294" max="1294" width="8.5703125" style="190" customWidth="1"/>
    <col min="1295" max="1295" width="10.42578125" style="190" customWidth="1"/>
    <col min="1296" max="1296" width="9.42578125" style="190" customWidth="1"/>
    <col min="1297" max="1297" width="11.7109375" style="190" customWidth="1"/>
    <col min="1298" max="1298" width="17" style="190" customWidth="1"/>
    <col min="1299" max="1299" width="11.5703125" style="190"/>
    <col min="1300" max="1300" width="13" style="190" customWidth="1"/>
    <col min="1301" max="1302" width="11.5703125" style="190"/>
    <col min="1303" max="1303" width="6.42578125" style="190" customWidth="1"/>
    <col min="1304" max="1304" width="5.28515625" style="190" customWidth="1"/>
    <col min="1305" max="1305" width="6.28515625" style="190" customWidth="1"/>
    <col min="1306" max="1306" width="22.5703125" style="190" customWidth="1"/>
    <col min="1307" max="1307" width="72.42578125" style="190" customWidth="1"/>
    <col min="1308" max="1308" width="15.28515625" style="190" customWidth="1"/>
    <col min="1309" max="1309" width="14.7109375" style="190" customWidth="1"/>
    <col min="1310" max="1536" width="11.5703125" style="190"/>
    <col min="1537" max="1537" width="5.42578125" style="190" customWidth="1"/>
    <col min="1538" max="1538" width="35.7109375" style="190" customWidth="1"/>
    <col min="1539" max="1539" width="12.85546875" style="190" customWidth="1"/>
    <col min="1540" max="1540" width="11.28515625" style="190" customWidth="1"/>
    <col min="1541" max="1541" width="6.85546875" style="190" customWidth="1"/>
    <col min="1542" max="1542" width="11.140625" style="190" customWidth="1"/>
    <col min="1543" max="1544" width="10" style="190" customWidth="1"/>
    <col min="1545" max="1545" width="10.42578125" style="190" customWidth="1"/>
    <col min="1546" max="1546" width="9.42578125" style="190" customWidth="1"/>
    <col min="1547" max="1547" width="8.85546875" style="190" customWidth="1"/>
    <col min="1548" max="1548" width="10.140625" style="190" customWidth="1"/>
    <col min="1549" max="1549" width="10.5703125" style="190" customWidth="1"/>
    <col min="1550" max="1550" width="8.5703125" style="190" customWidth="1"/>
    <col min="1551" max="1551" width="10.42578125" style="190" customWidth="1"/>
    <col min="1552" max="1552" width="9.42578125" style="190" customWidth="1"/>
    <col min="1553" max="1553" width="11.7109375" style="190" customWidth="1"/>
    <col min="1554" max="1554" width="17" style="190" customWidth="1"/>
    <col min="1555" max="1555" width="11.5703125" style="190"/>
    <col min="1556" max="1556" width="13" style="190" customWidth="1"/>
    <col min="1557" max="1558" width="11.5703125" style="190"/>
    <col min="1559" max="1559" width="6.42578125" style="190" customWidth="1"/>
    <col min="1560" max="1560" width="5.28515625" style="190" customWidth="1"/>
    <col min="1561" max="1561" width="6.28515625" style="190" customWidth="1"/>
    <col min="1562" max="1562" width="22.5703125" style="190" customWidth="1"/>
    <col min="1563" max="1563" width="72.42578125" style="190" customWidth="1"/>
    <col min="1564" max="1564" width="15.28515625" style="190" customWidth="1"/>
    <col min="1565" max="1565" width="14.7109375" style="190" customWidth="1"/>
    <col min="1566" max="1792" width="11.5703125" style="190"/>
    <col min="1793" max="1793" width="5.42578125" style="190" customWidth="1"/>
    <col min="1794" max="1794" width="35.7109375" style="190" customWidth="1"/>
    <col min="1795" max="1795" width="12.85546875" style="190" customWidth="1"/>
    <col min="1796" max="1796" width="11.28515625" style="190" customWidth="1"/>
    <col min="1797" max="1797" width="6.85546875" style="190" customWidth="1"/>
    <col min="1798" max="1798" width="11.140625" style="190" customWidth="1"/>
    <col min="1799" max="1800" width="10" style="190" customWidth="1"/>
    <col min="1801" max="1801" width="10.42578125" style="190" customWidth="1"/>
    <col min="1802" max="1802" width="9.42578125" style="190" customWidth="1"/>
    <col min="1803" max="1803" width="8.85546875" style="190" customWidth="1"/>
    <col min="1804" max="1804" width="10.140625" style="190" customWidth="1"/>
    <col min="1805" max="1805" width="10.5703125" style="190" customWidth="1"/>
    <col min="1806" max="1806" width="8.5703125" style="190" customWidth="1"/>
    <col min="1807" max="1807" width="10.42578125" style="190" customWidth="1"/>
    <col min="1808" max="1808" width="9.42578125" style="190" customWidth="1"/>
    <col min="1809" max="1809" width="11.7109375" style="190" customWidth="1"/>
    <col min="1810" max="1810" width="17" style="190" customWidth="1"/>
    <col min="1811" max="1811" width="11.5703125" style="190"/>
    <col min="1812" max="1812" width="13" style="190" customWidth="1"/>
    <col min="1813" max="1814" width="11.5703125" style="190"/>
    <col min="1815" max="1815" width="6.42578125" style="190" customWidth="1"/>
    <col min="1816" max="1816" width="5.28515625" style="190" customWidth="1"/>
    <col min="1817" max="1817" width="6.28515625" style="190" customWidth="1"/>
    <col min="1818" max="1818" width="22.5703125" style="190" customWidth="1"/>
    <col min="1819" max="1819" width="72.42578125" style="190" customWidth="1"/>
    <col min="1820" max="1820" width="15.28515625" style="190" customWidth="1"/>
    <col min="1821" max="1821" width="14.7109375" style="190" customWidth="1"/>
    <col min="1822" max="2048" width="11.5703125" style="190"/>
    <col min="2049" max="2049" width="5.42578125" style="190" customWidth="1"/>
    <col min="2050" max="2050" width="35.7109375" style="190" customWidth="1"/>
    <col min="2051" max="2051" width="12.85546875" style="190" customWidth="1"/>
    <col min="2052" max="2052" width="11.28515625" style="190" customWidth="1"/>
    <col min="2053" max="2053" width="6.85546875" style="190" customWidth="1"/>
    <col min="2054" max="2054" width="11.140625" style="190" customWidth="1"/>
    <col min="2055" max="2056" width="10" style="190" customWidth="1"/>
    <col min="2057" max="2057" width="10.42578125" style="190" customWidth="1"/>
    <col min="2058" max="2058" width="9.42578125" style="190" customWidth="1"/>
    <col min="2059" max="2059" width="8.85546875" style="190" customWidth="1"/>
    <col min="2060" max="2060" width="10.140625" style="190" customWidth="1"/>
    <col min="2061" max="2061" width="10.5703125" style="190" customWidth="1"/>
    <col min="2062" max="2062" width="8.5703125" style="190" customWidth="1"/>
    <col min="2063" max="2063" width="10.42578125" style="190" customWidth="1"/>
    <col min="2064" max="2064" width="9.42578125" style="190" customWidth="1"/>
    <col min="2065" max="2065" width="11.7109375" style="190" customWidth="1"/>
    <col min="2066" max="2066" width="17" style="190" customWidth="1"/>
    <col min="2067" max="2067" width="11.5703125" style="190"/>
    <col min="2068" max="2068" width="13" style="190" customWidth="1"/>
    <col min="2069" max="2070" width="11.5703125" style="190"/>
    <col min="2071" max="2071" width="6.42578125" style="190" customWidth="1"/>
    <col min="2072" max="2072" width="5.28515625" style="190" customWidth="1"/>
    <col min="2073" max="2073" width="6.28515625" style="190" customWidth="1"/>
    <col min="2074" max="2074" width="22.5703125" style="190" customWidth="1"/>
    <col min="2075" max="2075" width="72.42578125" style="190" customWidth="1"/>
    <col min="2076" max="2076" width="15.28515625" style="190" customWidth="1"/>
    <col min="2077" max="2077" width="14.7109375" style="190" customWidth="1"/>
    <col min="2078" max="2304" width="11.5703125" style="190"/>
    <col min="2305" max="2305" width="5.42578125" style="190" customWidth="1"/>
    <col min="2306" max="2306" width="35.7109375" style="190" customWidth="1"/>
    <col min="2307" max="2307" width="12.85546875" style="190" customWidth="1"/>
    <col min="2308" max="2308" width="11.28515625" style="190" customWidth="1"/>
    <col min="2309" max="2309" width="6.85546875" style="190" customWidth="1"/>
    <col min="2310" max="2310" width="11.140625" style="190" customWidth="1"/>
    <col min="2311" max="2312" width="10" style="190" customWidth="1"/>
    <col min="2313" max="2313" width="10.42578125" style="190" customWidth="1"/>
    <col min="2314" max="2314" width="9.42578125" style="190" customWidth="1"/>
    <col min="2315" max="2315" width="8.85546875" style="190" customWidth="1"/>
    <col min="2316" max="2316" width="10.140625" style="190" customWidth="1"/>
    <col min="2317" max="2317" width="10.5703125" style="190" customWidth="1"/>
    <col min="2318" max="2318" width="8.5703125" style="190" customWidth="1"/>
    <col min="2319" max="2319" width="10.42578125" style="190" customWidth="1"/>
    <col min="2320" max="2320" width="9.42578125" style="190" customWidth="1"/>
    <col min="2321" max="2321" width="11.7109375" style="190" customWidth="1"/>
    <col min="2322" max="2322" width="17" style="190" customWidth="1"/>
    <col min="2323" max="2323" width="11.5703125" style="190"/>
    <col min="2324" max="2324" width="13" style="190" customWidth="1"/>
    <col min="2325" max="2326" width="11.5703125" style="190"/>
    <col min="2327" max="2327" width="6.42578125" style="190" customWidth="1"/>
    <col min="2328" max="2328" width="5.28515625" style="190" customWidth="1"/>
    <col min="2329" max="2329" width="6.28515625" style="190" customWidth="1"/>
    <col min="2330" max="2330" width="22.5703125" style="190" customWidth="1"/>
    <col min="2331" max="2331" width="72.42578125" style="190" customWidth="1"/>
    <col min="2332" max="2332" width="15.28515625" style="190" customWidth="1"/>
    <col min="2333" max="2333" width="14.7109375" style="190" customWidth="1"/>
    <col min="2334" max="2560" width="11.5703125" style="190"/>
    <col min="2561" max="2561" width="5.42578125" style="190" customWidth="1"/>
    <col min="2562" max="2562" width="35.7109375" style="190" customWidth="1"/>
    <col min="2563" max="2563" width="12.85546875" style="190" customWidth="1"/>
    <col min="2564" max="2564" width="11.28515625" style="190" customWidth="1"/>
    <col min="2565" max="2565" width="6.85546875" style="190" customWidth="1"/>
    <col min="2566" max="2566" width="11.140625" style="190" customWidth="1"/>
    <col min="2567" max="2568" width="10" style="190" customWidth="1"/>
    <col min="2569" max="2569" width="10.42578125" style="190" customWidth="1"/>
    <col min="2570" max="2570" width="9.42578125" style="190" customWidth="1"/>
    <col min="2571" max="2571" width="8.85546875" style="190" customWidth="1"/>
    <col min="2572" max="2572" width="10.140625" style="190" customWidth="1"/>
    <col min="2573" max="2573" width="10.5703125" style="190" customWidth="1"/>
    <col min="2574" max="2574" width="8.5703125" style="190" customWidth="1"/>
    <col min="2575" max="2575" width="10.42578125" style="190" customWidth="1"/>
    <col min="2576" max="2576" width="9.42578125" style="190" customWidth="1"/>
    <col min="2577" max="2577" width="11.7109375" style="190" customWidth="1"/>
    <col min="2578" max="2578" width="17" style="190" customWidth="1"/>
    <col min="2579" max="2579" width="11.5703125" style="190"/>
    <col min="2580" max="2580" width="13" style="190" customWidth="1"/>
    <col min="2581" max="2582" width="11.5703125" style="190"/>
    <col min="2583" max="2583" width="6.42578125" style="190" customWidth="1"/>
    <col min="2584" max="2584" width="5.28515625" style="190" customWidth="1"/>
    <col min="2585" max="2585" width="6.28515625" style="190" customWidth="1"/>
    <col min="2586" max="2586" width="22.5703125" style="190" customWidth="1"/>
    <col min="2587" max="2587" width="72.42578125" style="190" customWidth="1"/>
    <col min="2588" max="2588" width="15.28515625" style="190" customWidth="1"/>
    <col min="2589" max="2589" width="14.7109375" style="190" customWidth="1"/>
    <col min="2590" max="2816" width="11.5703125" style="190"/>
    <col min="2817" max="2817" width="5.42578125" style="190" customWidth="1"/>
    <col min="2818" max="2818" width="35.7109375" style="190" customWidth="1"/>
    <col min="2819" max="2819" width="12.85546875" style="190" customWidth="1"/>
    <col min="2820" max="2820" width="11.28515625" style="190" customWidth="1"/>
    <col min="2821" max="2821" width="6.85546875" style="190" customWidth="1"/>
    <col min="2822" max="2822" width="11.140625" style="190" customWidth="1"/>
    <col min="2823" max="2824" width="10" style="190" customWidth="1"/>
    <col min="2825" max="2825" width="10.42578125" style="190" customWidth="1"/>
    <col min="2826" max="2826" width="9.42578125" style="190" customWidth="1"/>
    <col min="2827" max="2827" width="8.85546875" style="190" customWidth="1"/>
    <col min="2828" max="2828" width="10.140625" style="190" customWidth="1"/>
    <col min="2829" max="2829" width="10.5703125" style="190" customWidth="1"/>
    <col min="2830" max="2830" width="8.5703125" style="190" customWidth="1"/>
    <col min="2831" max="2831" width="10.42578125" style="190" customWidth="1"/>
    <col min="2832" max="2832" width="9.42578125" style="190" customWidth="1"/>
    <col min="2833" max="2833" width="11.7109375" style="190" customWidth="1"/>
    <col min="2834" max="2834" width="17" style="190" customWidth="1"/>
    <col min="2835" max="2835" width="11.5703125" style="190"/>
    <col min="2836" max="2836" width="13" style="190" customWidth="1"/>
    <col min="2837" max="2838" width="11.5703125" style="190"/>
    <col min="2839" max="2839" width="6.42578125" style="190" customWidth="1"/>
    <col min="2840" max="2840" width="5.28515625" style="190" customWidth="1"/>
    <col min="2841" max="2841" width="6.28515625" style="190" customWidth="1"/>
    <col min="2842" max="2842" width="22.5703125" style="190" customWidth="1"/>
    <col min="2843" max="2843" width="72.42578125" style="190" customWidth="1"/>
    <col min="2844" max="2844" width="15.28515625" style="190" customWidth="1"/>
    <col min="2845" max="2845" width="14.7109375" style="190" customWidth="1"/>
    <col min="2846" max="3072" width="11.5703125" style="190"/>
    <col min="3073" max="3073" width="5.42578125" style="190" customWidth="1"/>
    <col min="3074" max="3074" width="35.7109375" style="190" customWidth="1"/>
    <col min="3075" max="3075" width="12.85546875" style="190" customWidth="1"/>
    <col min="3076" max="3076" width="11.28515625" style="190" customWidth="1"/>
    <col min="3077" max="3077" width="6.85546875" style="190" customWidth="1"/>
    <col min="3078" max="3078" width="11.140625" style="190" customWidth="1"/>
    <col min="3079" max="3080" width="10" style="190" customWidth="1"/>
    <col min="3081" max="3081" width="10.42578125" style="190" customWidth="1"/>
    <col min="3082" max="3082" width="9.42578125" style="190" customWidth="1"/>
    <col min="3083" max="3083" width="8.85546875" style="190" customWidth="1"/>
    <col min="3084" max="3084" width="10.140625" style="190" customWidth="1"/>
    <col min="3085" max="3085" width="10.5703125" style="190" customWidth="1"/>
    <col min="3086" max="3086" width="8.5703125" style="190" customWidth="1"/>
    <col min="3087" max="3087" width="10.42578125" style="190" customWidth="1"/>
    <col min="3088" max="3088" width="9.42578125" style="190" customWidth="1"/>
    <col min="3089" max="3089" width="11.7109375" style="190" customWidth="1"/>
    <col min="3090" max="3090" width="17" style="190" customWidth="1"/>
    <col min="3091" max="3091" width="11.5703125" style="190"/>
    <col min="3092" max="3092" width="13" style="190" customWidth="1"/>
    <col min="3093" max="3094" width="11.5703125" style="190"/>
    <col min="3095" max="3095" width="6.42578125" style="190" customWidth="1"/>
    <col min="3096" max="3096" width="5.28515625" style="190" customWidth="1"/>
    <col min="3097" max="3097" width="6.28515625" style="190" customWidth="1"/>
    <col min="3098" max="3098" width="22.5703125" style="190" customWidth="1"/>
    <col min="3099" max="3099" width="72.42578125" style="190" customWidth="1"/>
    <col min="3100" max="3100" width="15.28515625" style="190" customWidth="1"/>
    <col min="3101" max="3101" width="14.7109375" style="190" customWidth="1"/>
    <col min="3102" max="3328" width="11.5703125" style="190"/>
    <col min="3329" max="3329" width="5.42578125" style="190" customWidth="1"/>
    <col min="3330" max="3330" width="35.7109375" style="190" customWidth="1"/>
    <col min="3331" max="3331" width="12.85546875" style="190" customWidth="1"/>
    <col min="3332" max="3332" width="11.28515625" style="190" customWidth="1"/>
    <col min="3333" max="3333" width="6.85546875" style="190" customWidth="1"/>
    <col min="3334" max="3334" width="11.140625" style="190" customWidth="1"/>
    <col min="3335" max="3336" width="10" style="190" customWidth="1"/>
    <col min="3337" max="3337" width="10.42578125" style="190" customWidth="1"/>
    <col min="3338" max="3338" width="9.42578125" style="190" customWidth="1"/>
    <col min="3339" max="3339" width="8.85546875" style="190" customWidth="1"/>
    <col min="3340" max="3340" width="10.140625" style="190" customWidth="1"/>
    <col min="3341" max="3341" width="10.5703125" style="190" customWidth="1"/>
    <col min="3342" max="3342" width="8.5703125" style="190" customWidth="1"/>
    <col min="3343" max="3343" width="10.42578125" style="190" customWidth="1"/>
    <col min="3344" max="3344" width="9.42578125" style="190" customWidth="1"/>
    <col min="3345" max="3345" width="11.7109375" style="190" customWidth="1"/>
    <col min="3346" max="3346" width="17" style="190" customWidth="1"/>
    <col min="3347" max="3347" width="11.5703125" style="190"/>
    <col min="3348" max="3348" width="13" style="190" customWidth="1"/>
    <col min="3349" max="3350" width="11.5703125" style="190"/>
    <col min="3351" max="3351" width="6.42578125" style="190" customWidth="1"/>
    <col min="3352" max="3352" width="5.28515625" style="190" customWidth="1"/>
    <col min="3353" max="3353" width="6.28515625" style="190" customWidth="1"/>
    <col min="3354" max="3354" width="22.5703125" style="190" customWidth="1"/>
    <col min="3355" max="3355" width="72.42578125" style="190" customWidth="1"/>
    <col min="3356" max="3356" width="15.28515625" style="190" customWidth="1"/>
    <col min="3357" max="3357" width="14.7109375" style="190" customWidth="1"/>
    <col min="3358" max="3584" width="11.5703125" style="190"/>
    <col min="3585" max="3585" width="5.42578125" style="190" customWidth="1"/>
    <col min="3586" max="3586" width="35.7109375" style="190" customWidth="1"/>
    <col min="3587" max="3587" width="12.85546875" style="190" customWidth="1"/>
    <col min="3588" max="3588" width="11.28515625" style="190" customWidth="1"/>
    <col min="3589" max="3589" width="6.85546875" style="190" customWidth="1"/>
    <col min="3590" max="3590" width="11.140625" style="190" customWidth="1"/>
    <col min="3591" max="3592" width="10" style="190" customWidth="1"/>
    <col min="3593" max="3593" width="10.42578125" style="190" customWidth="1"/>
    <col min="3594" max="3594" width="9.42578125" style="190" customWidth="1"/>
    <col min="3595" max="3595" width="8.85546875" style="190" customWidth="1"/>
    <col min="3596" max="3596" width="10.140625" style="190" customWidth="1"/>
    <col min="3597" max="3597" width="10.5703125" style="190" customWidth="1"/>
    <col min="3598" max="3598" width="8.5703125" style="190" customWidth="1"/>
    <col min="3599" max="3599" width="10.42578125" style="190" customWidth="1"/>
    <col min="3600" max="3600" width="9.42578125" style="190" customWidth="1"/>
    <col min="3601" max="3601" width="11.7109375" style="190" customWidth="1"/>
    <col min="3602" max="3602" width="17" style="190" customWidth="1"/>
    <col min="3603" max="3603" width="11.5703125" style="190"/>
    <col min="3604" max="3604" width="13" style="190" customWidth="1"/>
    <col min="3605" max="3606" width="11.5703125" style="190"/>
    <col min="3607" max="3607" width="6.42578125" style="190" customWidth="1"/>
    <col min="3608" max="3608" width="5.28515625" style="190" customWidth="1"/>
    <col min="3609" max="3609" width="6.28515625" style="190" customWidth="1"/>
    <col min="3610" max="3610" width="22.5703125" style="190" customWidth="1"/>
    <col min="3611" max="3611" width="72.42578125" style="190" customWidth="1"/>
    <col min="3612" max="3612" width="15.28515625" style="190" customWidth="1"/>
    <col min="3613" max="3613" width="14.7109375" style="190" customWidth="1"/>
    <col min="3614" max="3840" width="11.5703125" style="190"/>
    <col min="3841" max="3841" width="5.42578125" style="190" customWidth="1"/>
    <col min="3842" max="3842" width="35.7109375" style="190" customWidth="1"/>
    <col min="3843" max="3843" width="12.85546875" style="190" customWidth="1"/>
    <col min="3844" max="3844" width="11.28515625" style="190" customWidth="1"/>
    <col min="3845" max="3845" width="6.85546875" style="190" customWidth="1"/>
    <col min="3846" max="3846" width="11.140625" style="190" customWidth="1"/>
    <col min="3847" max="3848" width="10" style="190" customWidth="1"/>
    <col min="3849" max="3849" width="10.42578125" style="190" customWidth="1"/>
    <col min="3850" max="3850" width="9.42578125" style="190" customWidth="1"/>
    <col min="3851" max="3851" width="8.85546875" style="190" customWidth="1"/>
    <col min="3852" max="3852" width="10.140625" style="190" customWidth="1"/>
    <col min="3853" max="3853" width="10.5703125" style="190" customWidth="1"/>
    <col min="3854" max="3854" width="8.5703125" style="190" customWidth="1"/>
    <col min="3855" max="3855" width="10.42578125" style="190" customWidth="1"/>
    <col min="3856" max="3856" width="9.42578125" style="190" customWidth="1"/>
    <col min="3857" max="3857" width="11.7109375" style="190" customWidth="1"/>
    <col min="3858" max="3858" width="17" style="190" customWidth="1"/>
    <col min="3859" max="3859" width="11.5703125" style="190"/>
    <col min="3860" max="3860" width="13" style="190" customWidth="1"/>
    <col min="3861" max="3862" width="11.5703125" style="190"/>
    <col min="3863" max="3863" width="6.42578125" style="190" customWidth="1"/>
    <col min="3864" max="3864" width="5.28515625" style="190" customWidth="1"/>
    <col min="3865" max="3865" width="6.28515625" style="190" customWidth="1"/>
    <col min="3866" max="3866" width="22.5703125" style="190" customWidth="1"/>
    <col min="3867" max="3867" width="72.42578125" style="190" customWidth="1"/>
    <col min="3868" max="3868" width="15.28515625" style="190" customWidth="1"/>
    <col min="3869" max="3869" width="14.7109375" style="190" customWidth="1"/>
    <col min="3870" max="4096" width="11.5703125" style="190"/>
    <col min="4097" max="4097" width="5.42578125" style="190" customWidth="1"/>
    <col min="4098" max="4098" width="35.7109375" style="190" customWidth="1"/>
    <col min="4099" max="4099" width="12.85546875" style="190" customWidth="1"/>
    <col min="4100" max="4100" width="11.28515625" style="190" customWidth="1"/>
    <col min="4101" max="4101" width="6.85546875" style="190" customWidth="1"/>
    <col min="4102" max="4102" width="11.140625" style="190" customWidth="1"/>
    <col min="4103" max="4104" width="10" style="190" customWidth="1"/>
    <col min="4105" max="4105" width="10.42578125" style="190" customWidth="1"/>
    <col min="4106" max="4106" width="9.42578125" style="190" customWidth="1"/>
    <col min="4107" max="4107" width="8.85546875" style="190" customWidth="1"/>
    <col min="4108" max="4108" width="10.140625" style="190" customWidth="1"/>
    <col min="4109" max="4109" width="10.5703125" style="190" customWidth="1"/>
    <col min="4110" max="4110" width="8.5703125" style="190" customWidth="1"/>
    <col min="4111" max="4111" width="10.42578125" style="190" customWidth="1"/>
    <col min="4112" max="4112" width="9.42578125" style="190" customWidth="1"/>
    <col min="4113" max="4113" width="11.7109375" style="190" customWidth="1"/>
    <col min="4114" max="4114" width="17" style="190" customWidth="1"/>
    <col min="4115" max="4115" width="11.5703125" style="190"/>
    <col min="4116" max="4116" width="13" style="190" customWidth="1"/>
    <col min="4117" max="4118" width="11.5703125" style="190"/>
    <col min="4119" max="4119" width="6.42578125" style="190" customWidth="1"/>
    <col min="4120" max="4120" width="5.28515625" style="190" customWidth="1"/>
    <col min="4121" max="4121" width="6.28515625" style="190" customWidth="1"/>
    <col min="4122" max="4122" width="22.5703125" style="190" customWidth="1"/>
    <col min="4123" max="4123" width="72.42578125" style="190" customWidth="1"/>
    <col min="4124" max="4124" width="15.28515625" style="190" customWidth="1"/>
    <col min="4125" max="4125" width="14.7109375" style="190" customWidth="1"/>
    <col min="4126" max="4352" width="11.5703125" style="190"/>
    <col min="4353" max="4353" width="5.42578125" style="190" customWidth="1"/>
    <col min="4354" max="4354" width="35.7109375" style="190" customWidth="1"/>
    <col min="4355" max="4355" width="12.85546875" style="190" customWidth="1"/>
    <col min="4356" max="4356" width="11.28515625" style="190" customWidth="1"/>
    <col min="4357" max="4357" width="6.85546875" style="190" customWidth="1"/>
    <col min="4358" max="4358" width="11.140625" style="190" customWidth="1"/>
    <col min="4359" max="4360" width="10" style="190" customWidth="1"/>
    <col min="4361" max="4361" width="10.42578125" style="190" customWidth="1"/>
    <col min="4362" max="4362" width="9.42578125" style="190" customWidth="1"/>
    <col min="4363" max="4363" width="8.85546875" style="190" customWidth="1"/>
    <col min="4364" max="4364" width="10.140625" style="190" customWidth="1"/>
    <col min="4365" max="4365" width="10.5703125" style="190" customWidth="1"/>
    <col min="4366" max="4366" width="8.5703125" style="190" customWidth="1"/>
    <col min="4367" max="4367" width="10.42578125" style="190" customWidth="1"/>
    <col min="4368" max="4368" width="9.42578125" style="190" customWidth="1"/>
    <col min="4369" max="4369" width="11.7109375" style="190" customWidth="1"/>
    <col min="4370" max="4370" width="17" style="190" customWidth="1"/>
    <col min="4371" max="4371" width="11.5703125" style="190"/>
    <col min="4372" max="4372" width="13" style="190" customWidth="1"/>
    <col min="4373" max="4374" width="11.5703125" style="190"/>
    <col min="4375" max="4375" width="6.42578125" style="190" customWidth="1"/>
    <col min="4376" max="4376" width="5.28515625" style="190" customWidth="1"/>
    <col min="4377" max="4377" width="6.28515625" style="190" customWidth="1"/>
    <col min="4378" max="4378" width="22.5703125" style="190" customWidth="1"/>
    <col min="4379" max="4379" width="72.42578125" style="190" customWidth="1"/>
    <col min="4380" max="4380" width="15.28515625" style="190" customWidth="1"/>
    <col min="4381" max="4381" width="14.7109375" style="190" customWidth="1"/>
    <col min="4382" max="4608" width="11.5703125" style="190"/>
    <col min="4609" max="4609" width="5.42578125" style="190" customWidth="1"/>
    <col min="4610" max="4610" width="35.7109375" style="190" customWidth="1"/>
    <col min="4611" max="4611" width="12.85546875" style="190" customWidth="1"/>
    <col min="4612" max="4612" width="11.28515625" style="190" customWidth="1"/>
    <col min="4613" max="4613" width="6.85546875" style="190" customWidth="1"/>
    <col min="4614" max="4614" width="11.140625" style="190" customWidth="1"/>
    <col min="4615" max="4616" width="10" style="190" customWidth="1"/>
    <col min="4617" max="4617" width="10.42578125" style="190" customWidth="1"/>
    <col min="4618" max="4618" width="9.42578125" style="190" customWidth="1"/>
    <col min="4619" max="4619" width="8.85546875" style="190" customWidth="1"/>
    <col min="4620" max="4620" width="10.140625" style="190" customWidth="1"/>
    <col min="4621" max="4621" width="10.5703125" style="190" customWidth="1"/>
    <col min="4622" max="4622" width="8.5703125" style="190" customWidth="1"/>
    <col min="4623" max="4623" width="10.42578125" style="190" customWidth="1"/>
    <col min="4624" max="4624" width="9.42578125" style="190" customWidth="1"/>
    <col min="4625" max="4625" width="11.7109375" style="190" customWidth="1"/>
    <col min="4626" max="4626" width="17" style="190" customWidth="1"/>
    <col min="4627" max="4627" width="11.5703125" style="190"/>
    <col min="4628" max="4628" width="13" style="190" customWidth="1"/>
    <col min="4629" max="4630" width="11.5703125" style="190"/>
    <col min="4631" max="4631" width="6.42578125" style="190" customWidth="1"/>
    <col min="4632" max="4632" width="5.28515625" style="190" customWidth="1"/>
    <col min="4633" max="4633" width="6.28515625" style="190" customWidth="1"/>
    <col min="4634" max="4634" width="22.5703125" style="190" customWidth="1"/>
    <col min="4635" max="4635" width="72.42578125" style="190" customWidth="1"/>
    <col min="4636" max="4636" width="15.28515625" style="190" customWidth="1"/>
    <col min="4637" max="4637" width="14.7109375" style="190" customWidth="1"/>
    <col min="4638" max="4864" width="11.5703125" style="190"/>
    <col min="4865" max="4865" width="5.42578125" style="190" customWidth="1"/>
    <col min="4866" max="4866" width="35.7109375" style="190" customWidth="1"/>
    <col min="4867" max="4867" width="12.85546875" style="190" customWidth="1"/>
    <col min="4868" max="4868" width="11.28515625" style="190" customWidth="1"/>
    <col min="4869" max="4869" width="6.85546875" style="190" customWidth="1"/>
    <col min="4870" max="4870" width="11.140625" style="190" customWidth="1"/>
    <col min="4871" max="4872" width="10" style="190" customWidth="1"/>
    <col min="4873" max="4873" width="10.42578125" style="190" customWidth="1"/>
    <col min="4874" max="4874" width="9.42578125" style="190" customWidth="1"/>
    <col min="4875" max="4875" width="8.85546875" style="190" customWidth="1"/>
    <col min="4876" max="4876" width="10.140625" style="190" customWidth="1"/>
    <col min="4877" max="4877" width="10.5703125" style="190" customWidth="1"/>
    <col min="4878" max="4878" width="8.5703125" style="190" customWidth="1"/>
    <col min="4879" max="4879" width="10.42578125" style="190" customWidth="1"/>
    <col min="4880" max="4880" width="9.42578125" style="190" customWidth="1"/>
    <col min="4881" max="4881" width="11.7109375" style="190" customWidth="1"/>
    <col min="4882" max="4882" width="17" style="190" customWidth="1"/>
    <col min="4883" max="4883" width="11.5703125" style="190"/>
    <col min="4884" max="4884" width="13" style="190" customWidth="1"/>
    <col min="4885" max="4886" width="11.5703125" style="190"/>
    <col min="4887" max="4887" width="6.42578125" style="190" customWidth="1"/>
    <col min="4888" max="4888" width="5.28515625" style="190" customWidth="1"/>
    <col min="4889" max="4889" width="6.28515625" style="190" customWidth="1"/>
    <col min="4890" max="4890" width="22.5703125" style="190" customWidth="1"/>
    <col min="4891" max="4891" width="72.42578125" style="190" customWidth="1"/>
    <col min="4892" max="4892" width="15.28515625" style="190" customWidth="1"/>
    <col min="4893" max="4893" width="14.7109375" style="190" customWidth="1"/>
    <col min="4894" max="5120" width="11.5703125" style="190"/>
    <col min="5121" max="5121" width="5.42578125" style="190" customWidth="1"/>
    <col min="5122" max="5122" width="35.7109375" style="190" customWidth="1"/>
    <col min="5123" max="5123" width="12.85546875" style="190" customWidth="1"/>
    <col min="5124" max="5124" width="11.28515625" style="190" customWidth="1"/>
    <col min="5125" max="5125" width="6.85546875" style="190" customWidth="1"/>
    <col min="5126" max="5126" width="11.140625" style="190" customWidth="1"/>
    <col min="5127" max="5128" width="10" style="190" customWidth="1"/>
    <col min="5129" max="5129" width="10.42578125" style="190" customWidth="1"/>
    <col min="5130" max="5130" width="9.42578125" style="190" customWidth="1"/>
    <col min="5131" max="5131" width="8.85546875" style="190" customWidth="1"/>
    <col min="5132" max="5132" width="10.140625" style="190" customWidth="1"/>
    <col min="5133" max="5133" width="10.5703125" style="190" customWidth="1"/>
    <col min="5134" max="5134" width="8.5703125" style="190" customWidth="1"/>
    <col min="5135" max="5135" width="10.42578125" style="190" customWidth="1"/>
    <col min="5136" max="5136" width="9.42578125" style="190" customWidth="1"/>
    <col min="5137" max="5137" width="11.7109375" style="190" customWidth="1"/>
    <col min="5138" max="5138" width="17" style="190" customWidth="1"/>
    <col min="5139" max="5139" width="11.5703125" style="190"/>
    <col min="5140" max="5140" width="13" style="190" customWidth="1"/>
    <col min="5141" max="5142" width="11.5703125" style="190"/>
    <col min="5143" max="5143" width="6.42578125" style="190" customWidth="1"/>
    <col min="5144" max="5144" width="5.28515625" style="190" customWidth="1"/>
    <col min="5145" max="5145" width="6.28515625" style="190" customWidth="1"/>
    <col min="5146" max="5146" width="22.5703125" style="190" customWidth="1"/>
    <col min="5147" max="5147" width="72.42578125" style="190" customWidth="1"/>
    <col min="5148" max="5148" width="15.28515625" style="190" customWidth="1"/>
    <col min="5149" max="5149" width="14.7109375" style="190" customWidth="1"/>
    <col min="5150" max="5376" width="11.5703125" style="190"/>
    <col min="5377" max="5377" width="5.42578125" style="190" customWidth="1"/>
    <col min="5378" max="5378" width="35.7109375" style="190" customWidth="1"/>
    <col min="5379" max="5379" width="12.85546875" style="190" customWidth="1"/>
    <col min="5380" max="5380" width="11.28515625" style="190" customWidth="1"/>
    <col min="5381" max="5381" width="6.85546875" style="190" customWidth="1"/>
    <col min="5382" max="5382" width="11.140625" style="190" customWidth="1"/>
    <col min="5383" max="5384" width="10" style="190" customWidth="1"/>
    <col min="5385" max="5385" width="10.42578125" style="190" customWidth="1"/>
    <col min="5386" max="5386" width="9.42578125" style="190" customWidth="1"/>
    <col min="5387" max="5387" width="8.85546875" style="190" customWidth="1"/>
    <col min="5388" max="5388" width="10.140625" style="190" customWidth="1"/>
    <col min="5389" max="5389" width="10.5703125" style="190" customWidth="1"/>
    <col min="5390" max="5390" width="8.5703125" style="190" customWidth="1"/>
    <col min="5391" max="5391" width="10.42578125" style="190" customWidth="1"/>
    <col min="5392" max="5392" width="9.42578125" style="190" customWidth="1"/>
    <col min="5393" max="5393" width="11.7109375" style="190" customWidth="1"/>
    <col min="5394" max="5394" width="17" style="190" customWidth="1"/>
    <col min="5395" max="5395" width="11.5703125" style="190"/>
    <col min="5396" max="5396" width="13" style="190" customWidth="1"/>
    <col min="5397" max="5398" width="11.5703125" style="190"/>
    <col min="5399" max="5399" width="6.42578125" style="190" customWidth="1"/>
    <col min="5400" max="5400" width="5.28515625" style="190" customWidth="1"/>
    <col min="5401" max="5401" width="6.28515625" style="190" customWidth="1"/>
    <col min="5402" max="5402" width="22.5703125" style="190" customWidth="1"/>
    <col min="5403" max="5403" width="72.42578125" style="190" customWidth="1"/>
    <col min="5404" max="5404" width="15.28515625" style="190" customWidth="1"/>
    <col min="5405" max="5405" width="14.7109375" style="190" customWidth="1"/>
    <col min="5406" max="5632" width="11.5703125" style="190"/>
    <col min="5633" max="5633" width="5.42578125" style="190" customWidth="1"/>
    <col min="5634" max="5634" width="35.7109375" style="190" customWidth="1"/>
    <col min="5635" max="5635" width="12.85546875" style="190" customWidth="1"/>
    <col min="5636" max="5636" width="11.28515625" style="190" customWidth="1"/>
    <col min="5637" max="5637" width="6.85546875" style="190" customWidth="1"/>
    <col min="5638" max="5638" width="11.140625" style="190" customWidth="1"/>
    <col min="5639" max="5640" width="10" style="190" customWidth="1"/>
    <col min="5641" max="5641" width="10.42578125" style="190" customWidth="1"/>
    <col min="5642" max="5642" width="9.42578125" style="190" customWidth="1"/>
    <col min="5643" max="5643" width="8.85546875" style="190" customWidth="1"/>
    <col min="5644" max="5644" width="10.140625" style="190" customWidth="1"/>
    <col min="5645" max="5645" width="10.5703125" style="190" customWidth="1"/>
    <col min="5646" max="5646" width="8.5703125" style="190" customWidth="1"/>
    <col min="5647" max="5647" width="10.42578125" style="190" customWidth="1"/>
    <col min="5648" max="5648" width="9.42578125" style="190" customWidth="1"/>
    <col min="5649" max="5649" width="11.7109375" style="190" customWidth="1"/>
    <col min="5650" max="5650" width="17" style="190" customWidth="1"/>
    <col min="5651" max="5651" width="11.5703125" style="190"/>
    <col min="5652" max="5652" width="13" style="190" customWidth="1"/>
    <col min="5653" max="5654" width="11.5703125" style="190"/>
    <col min="5655" max="5655" width="6.42578125" style="190" customWidth="1"/>
    <col min="5656" max="5656" width="5.28515625" style="190" customWidth="1"/>
    <col min="5657" max="5657" width="6.28515625" style="190" customWidth="1"/>
    <col min="5658" max="5658" width="22.5703125" style="190" customWidth="1"/>
    <col min="5659" max="5659" width="72.42578125" style="190" customWidth="1"/>
    <col min="5660" max="5660" width="15.28515625" style="190" customWidth="1"/>
    <col min="5661" max="5661" width="14.7109375" style="190" customWidth="1"/>
    <col min="5662" max="5888" width="11.5703125" style="190"/>
    <col min="5889" max="5889" width="5.42578125" style="190" customWidth="1"/>
    <col min="5890" max="5890" width="35.7109375" style="190" customWidth="1"/>
    <col min="5891" max="5891" width="12.85546875" style="190" customWidth="1"/>
    <col min="5892" max="5892" width="11.28515625" style="190" customWidth="1"/>
    <col min="5893" max="5893" width="6.85546875" style="190" customWidth="1"/>
    <col min="5894" max="5894" width="11.140625" style="190" customWidth="1"/>
    <col min="5895" max="5896" width="10" style="190" customWidth="1"/>
    <col min="5897" max="5897" width="10.42578125" style="190" customWidth="1"/>
    <col min="5898" max="5898" width="9.42578125" style="190" customWidth="1"/>
    <col min="5899" max="5899" width="8.85546875" style="190" customWidth="1"/>
    <col min="5900" max="5900" width="10.140625" style="190" customWidth="1"/>
    <col min="5901" max="5901" width="10.5703125" style="190" customWidth="1"/>
    <col min="5902" max="5902" width="8.5703125" style="190" customWidth="1"/>
    <col min="5903" max="5903" width="10.42578125" style="190" customWidth="1"/>
    <col min="5904" max="5904" width="9.42578125" style="190" customWidth="1"/>
    <col min="5905" max="5905" width="11.7109375" style="190" customWidth="1"/>
    <col min="5906" max="5906" width="17" style="190" customWidth="1"/>
    <col min="5907" max="5907" width="11.5703125" style="190"/>
    <col min="5908" max="5908" width="13" style="190" customWidth="1"/>
    <col min="5909" max="5910" width="11.5703125" style="190"/>
    <col min="5911" max="5911" width="6.42578125" style="190" customWidth="1"/>
    <col min="5912" max="5912" width="5.28515625" style="190" customWidth="1"/>
    <col min="5913" max="5913" width="6.28515625" style="190" customWidth="1"/>
    <col min="5914" max="5914" width="22.5703125" style="190" customWidth="1"/>
    <col min="5915" max="5915" width="72.42578125" style="190" customWidth="1"/>
    <col min="5916" max="5916" width="15.28515625" style="190" customWidth="1"/>
    <col min="5917" max="5917" width="14.7109375" style="190" customWidth="1"/>
    <col min="5918" max="6144" width="11.5703125" style="190"/>
    <col min="6145" max="6145" width="5.42578125" style="190" customWidth="1"/>
    <col min="6146" max="6146" width="35.7109375" style="190" customWidth="1"/>
    <col min="6147" max="6147" width="12.85546875" style="190" customWidth="1"/>
    <col min="6148" max="6148" width="11.28515625" style="190" customWidth="1"/>
    <col min="6149" max="6149" width="6.85546875" style="190" customWidth="1"/>
    <col min="6150" max="6150" width="11.140625" style="190" customWidth="1"/>
    <col min="6151" max="6152" width="10" style="190" customWidth="1"/>
    <col min="6153" max="6153" width="10.42578125" style="190" customWidth="1"/>
    <col min="6154" max="6154" width="9.42578125" style="190" customWidth="1"/>
    <col min="6155" max="6155" width="8.85546875" style="190" customWidth="1"/>
    <col min="6156" max="6156" width="10.140625" style="190" customWidth="1"/>
    <col min="6157" max="6157" width="10.5703125" style="190" customWidth="1"/>
    <col min="6158" max="6158" width="8.5703125" style="190" customWidth="1"/>
    <col min="6159" max="6159" width="10.42578125" style="190" customWidth="1"/>
    <col min="6160" max="6160" width="9.42578125" style="190" customWidth="1"/>
    <col min="6161" max="6161" width="11.7109375" style="190" customWidth="1"/>
    <col min="6162" max="6162" width="17" style="190" customWidth="1"/>
    <col min="6163" max="6163" width="11.5703125" style="190"/>
    <col min="6164" max="6164" width="13" style="190" customWidth="1"/>
    <col min="6165" max="6166" width="11.5703125" style="190"/>
    <col min="6167" max="6167" width="6.42578125" style="190" customWidth="1"/>
    <col min="6168" max="6168" width="5.28515625" style="190" customWidth="1"/>
    <col min="6169" max="6169" width="6.28515625" style="190" customWidth="1"/>
    <col min="6170" max="6170" width="22.5703125" style="190" customWidth="1"/>
    <col min="6171" max="6171" width="72.42578125" style="190" customWidth="1"/>
    <col min="6172" max="6172" width="15.28515625" style="190" customWidth="1"/>
    <col min="6173" max="6173" width="14.7109375" style="190" customWidth="1"/>
    <col min="6174" max="6400" width="11.5703125" style="190"/>
    <col min="6401" max="6401" width="5.42578125" style="190" customWidth="1"/>
    <col min="6402" max="6402" width="35.7109375" style="190" customWidth="1"/>
    <col min="6403" max="6403" width="12.85546875" style="190" customWidth="1"/>
    <col min="6404" max="6404" width="11.28515625" style="190" customWidth="1"/>
    <col min="6405" max="6405" width="6.85546875" style="190" customWidth="1"/>
    <col min="6406" max="6406" width="11.140625" style="190" customWidth="1"/>
    <col min="6407" max="6408" width="10" style="190" customWidth="1"/>
    <col min="6409" max="6409" width="10.42578125" style="190" customWidth="1"/>
    <col min="6410" max="6410" width="9.42578125" style="190" customWidth="1"/>
    <col min="6411" max="6411" width="8.85546875" style="190" customWidth="1"/>
    <col min="6412" max="6412" width="10.140625" style="190" customWidth="1"/>
    <col min="6413" max="6413" width="10.5703125" style="190" customWidth="1"/>
    <col min="6414" max="6414" width="8.5703125" style="190" customWidth="1"/>
    <col min="6415" max="6415" width="10.42578125" style="190" customWidth="1"/>
    <col min="6416" max="6416" width="9.42578125" style="190" customWidth="1"/>
    <col min="6417" max="6417" width="11.7109375" style="190" customWidth="1"/>
    <col min="6418" max="6418" width="17" style="190" customWidth="1"/>
    <col min="6419" max="6419" width="11.5703125" style="190"/>
    <col min="6420" max="6420" width="13" style="190" customWidth="1"/>
    <col min="6421" max="6422" width="11.5703125" style="190"/>
    <col min="6423" max="6423" width="6.42578125" style="190" customWidth="1"/>
    <col min="6424" max="6424" width="5.28515625" style="190" customWidth="1"/>
    <col min="6425" max="6425" width="6.28515625" style="190" customWidth="1"/>
    <col min="6426" max="6426" width="22.5703125" style="190" customWidth="1"/>
    <col min="6427" max="6427" width="72.42578125" style="190" customWidth="1"/>
    <col min="6428" max="6428" width="15.28515625" style="190" customWidth="1"/>
    <col min="6429" max="6429" width="14.7109375" style="190" customWidth="1"/>
    <col min="6430" max="6656" width="11.5703125" style="190"/>
    <col min="6657" max="6657" width="5.42578125" style="190" customWidth="1"/>
    <col min="6658" max="6658" width="35.7109375" style="190" customWidth="1"/>
    <col min="6659" max="6659" width="12.85546875" style="190" customWidth="1"/>
    <col min="6660" max="6660" width="11.28515625" style="190" customWidth="1"/>
    <col min="6661" max="6661" width="6.85546875" style="190" customWidth="1"/>
    <col min="6662" max="6662" width="11.140625" style="190" customWidth="1"/>
    <col min="6663" max="6664" width="10" style="190" customWidth="1"/>
    <col min="6665" max="6665" width="10.42578125" style="190" customWidth="1"/>
    <col min="6666" max="6666" width="9.42578125" style="190" customWidth="1"/>
    <col min="6667" max="6667" width="8.85546875" style="190" customWidth="1"/>
    <col min="6668" max="6668" width="10.140625" style="190" customWidth="1"/>
    <col min="6669" max="6669" width="10.5703125" style="190" customWidth="1"/>
    <col min="6670" max="6670" width="8.5703125" style="190" customWidth="1"/>
    <col min="6671" max="6671" width="10.42578125" style="190" customWidth="1"/>
    <col min="6672" max="6672" width="9.42578125" style="190" customWidth="1"/>
    <col min="6673" max="6673" width="11.7109375" style="190" customWidth="1"/>
    <col min="6674" max="6674" width="17" style="190" customWidth="1"/>
    <col min="6675" max="6675" width="11.5703125" style="190"/>
    <col min="6676" max="6676" width="13" style="190" customWidth="1"/>
    <col min="6677" max="6678" width="11.5703125" style="190"/>
    <col min="6679" max="6679" width="6.42578125" style="190" customWidth="1"/>
    <col min="6680" max="6680" width="5.28515625" style="190" customWidth="1"/>
    <col min="6681" max="6681" width="6.28515625" style="190" customWidth="1"/>
    <col min="6682" max="6682" width="22.5703125" style="190" customWidth="1"/>
    <col min="6683" max="6683" width="72.42578125" style="190" customWidth="1"/>
    <col min="6684" max="6684" width="15.28515625" style="190" customWidth="1"/>
    <col min="6685" max="6685" width="14.7109375" style="190" customWidth="1"/>
    <col min="6686" max="6912" width="11.5703125" style="190"/>
    <col min="6913" max="6913" width="5.42578125" style="190" customWidth="1"/>
    <col min="6914" max="6914" width="35.7109375" style="190" customWidth="1"/>
    <col min="6915" max="6915" width="12.85546875" style="190" customWidth="1"/>
    <col min="6916" max="6916" width="11.28515625" style="190" customWidth="1"/>
    <col min="6917" max="6917" width="6.85546875" style="190" customWidth="1"/>
    <col min="6918" max="6918" width="11.140625" style="190" customWidth="1"/>
    <col min="6919" max="6920" width="10" style="190" customWidth="1"/>
    <col min="6921" max="6921" width="10.42578125" style="190" customWidth="1"/>
    <col min="6922" max="6922" width="9.42578125" style="190" customWidth="1"/>
    <col min="6923" max="6923" width="8.85546875" style="190" customWidth="1"/>
    <col min="6924" max="6924" width="10.140625" style="190" customWidth="1"/>
    <col min="6925" max="6925" width="10.5703125" style="190" customWidth="1"/>
    <col min="6926" max="6926" width="8.5703125" style="190" customWidth="1"/>
    <col min="6927" max="6927" width="10.42578125" style="190" customWidth="1"/>
    <col min="6928" max="6928" width="9.42578125" style="190" customWidth="1"/>
    <col min="6929" max="6929" width="11.7109375" style="190" customWidth="1"/>
    <col min="6930" max="6930" width="17" style="190" customWidth="1"/>
    <col min="6931" max="6931" width="11.5703125" style="190"/>
    <col min="6932" max="6932" width="13" style="190" customWidth="1"/>
    <col min="6933" max="6934" width="11.5703125" style="190"/>
    <col min="6935" max="6935" width="6.42578125" style="190" customWidth="1"/>
    <col min="6936" max="6936" width="5.28515625" style="190" customWidth="1"/>
    <col min="6937" max="6937" width="6.28515625" style="190" customWidth="1"/>
    <col min="6938" max="6938" width="22.5703125" style="190" customWidth="1"/>
    <col min="6939" max="6939" width="72.42578125" style="190" customWidth="1"/>
    <col min="6940" max="6940" width="15.28515625" style="190" customWidth="1"/>
    <col min="6941" max="6941" width="14.7109375" style="190" customWidth="1"/>
    <col min="6942" max="7168" width="11.5703125" style="190"/>
    <col min="7169" max="7169" width="5.42578125" style="190" customWidth="1"/>
    <col min="7170" max="7170" width="35.7109375" style="190" customWidth="1"/>
    <col min="7171" max="7171" width="12.85546875" style="190" customWidth="1"/>
    <col min="7172" max="7172" width="11.28515625" style="190" customWidth="1"/>
    <col min="7173" max="7173" width="6.85546875" style="190" customWidth="1"/>
    <col min="7174" max="7174" width="11.140625" style="190" customWidth="1"/>
    <col min="7175" max="7176" width="10" style="190" customWidth="1"/>
    <col min="7177" max="7177" width="10.42578125" style="190" customWidth="1"/>
    <col min="7178" max="7178" width="9.42578125" style="190" customWidth="1"/>
    <col min="7179" max="7179" width="8.85546875" style="190" customWidth="1"/>
    <col min="7180" max="7180" width="10.140625" style="190" customWidth="1"/>
    <col min="7181" max="7181" width="10.5703125" style="190" customWidth="1"/>
    <col min="7182" max="7182" width="8.5703125" style="190" customWidth="1"/>
    <col min="7183" max="7183" width="10.42578125" style="190" customWidth="1"/>
    <col min="7184" max="7184" width="9.42578125" style="190" customWidth="1"/>
    <col min="7185" max="7185" width="11.7109375" style="190" customWidth="1"/>
    <col min="7186" max="7186" width="17" style="190" customWidth="1"/>
    <col min="7187" max="7187" width="11.5703125" style="190"/>
    <col min="7188" max="7188" width="13" style="190" customWidth="1"/>
    <col min="7189" max="7190" width="11.5703125" style="190"/>
    <col min="7191" max="7191" width="6.42578125" style="190" customWidth="1"/>
    <col min="7192" max="7192" width="5.28515625" style="190" customWidth="1"/>
    <col min="7193" max="7193" width="6.28515625" style="190" customWidth="1"/>
    <col min="7194" max="7194" width="22.5703125" style="190" customWidth="1"/>
    <col min="7195" max="7195" width="72.42578125" style="190" customWidth="1"/>
    <col min="7196" max="7196" width="15.28515625" style="190" customWidth="1"/>
    <col min="7197" max="7197" width="14.7109375" style="190" customWidth="1"/>
    <col min="7198" max="7424" width="11.5703125" style="190"/>
    <col min="7425" max="7425" width="5.42578125" style="190" customWidth="1"/>
    <col min="7426" max="7426" width="35.7109375" style="190" customWidth="1"/>
    <col min="7427" max="7427" width="12.85546875" style="190" customWidth="1"/>
    <col min="7428" max="7428" width="11.28515625" style="190" customWidth="1"/>
    <col min="7429" max="7429" width="6.85546875" style="190" customWidth="1"/>
    <col min="7430" max="7430" width="11.140625" style="190" customWidth="1"/>
    <col min="7431" max="7432" width="10" style="190" customWidth="1"/>
    <col min="7433" max="7433" width="10.42578125" style="190" customWidth="1"/>
    <col min="7434" max="7434" width="9.42578125" style="190" customWidth="1"/>
    <col min="7435" max="7435" width="8.85546875" style="190" customWidth="1"/>
    <col min="7436" max="7436" width="10.140625" style="190" customWidth="1"/>
    <col min="7437" max="7437" width="10.5703125" style="190" customWidth="1"/>
    <col min="7438" max="7438" width="8.5703125" style="190" customWidth="1"/>
    <col min="7439" max="7439" width="10.42578125" style="190" customWidth="1"/>
    <col min="7440" max="7440" width="9.42578125" style="190" customWidth="1"/>
    <col min="7441" max="7441" width="11.7109375" style="190" customWidth="1"/>
    <col min="7442" max="7442" width="17" style="190" customWidth="1"/>
    <col min="7443" max="7443" width="11.5703125" style="190"/>
    <col min="7444" max="7444" width="13" style="190" customWidth="1"/>
    <col min="7445" max="7446" width="11.5703125" style="190"/>
    <col min="7447" max="7447" width="6.42578125" style="190" customWidth="1"/>
    <col min="7448" max="7448" width="5.28515625" style="190" customWidth="1"/>
    <col min="7449" max="7449" width="6.28515625" style="190" customWidth="1"/>
    <col min="7450" max="7450" width="22.5703125" style="190" customWidth="1"/>
    <col min="7451" max="7451" width="72.42578125" style="190" customWidth="1"/>
    <col min="7452" max="7452" width="15.28515625" style="190" customWidth="1"/>
    <col min="7453" max="7453" width="14.7109375" style="190" customWidth="1"/>
    <col min="7454" max="7680" width="11.5703125" style="190"/>
    <col min="7681" max="7681" width="5.42578125" style="190" customWidth="1"/>
    <col min="7682" max="7682" width="35.7109375" style="190" customWidth="1"/>
    <col min="7683" max="7683" width="12.85546875" style="190" customWidth="1"/>
    <col min="7684" max="7684" width="11.28515625" style="190" customWidth="1"/>
    <col min="7685" max="7685" width="6.85546875" style="190" customWidth="1"/>
    <col min="7686" max="7686" width="11.140625" style="190" customWidth="1"/>
    <col min="7687" max="7688" width="10" style="190" customWidth="1"/>
    <col min="7689" max="7689" width="10.42578125" style="190" customWidth="1"/>
    <col min="7690" max="7690" width="9.42578125" style="190" customWidth="1"/>
    <col min="7691" max="7691" width="8.85546875" style="190" customWidth="1"/>
    <col min="7692" max="7692" width="10.140625" style="190" customWidth="1"/>
    <col min="7693" max="7693" width="10.5703125" style="190" customWidth="1"/>
    <col min="7694" max="7694" width="8.5703125" style="190" customWidth="1"/>
    <col min="7695" max="7695" width="10.42578125" style="190" customWidth="1"/>
    <col min="7696" max="7696" width="9.42578125" style="190" customWidth="1"/>
    <col min="7697" max="7697" width="11.7109375" style="190" customWidth="1"/>
    <col min="7698" max="7698" width="17" style="190" customWidth="1"/>
    <col min="7699" max="7699" width="11.5703125" style="190"/>
    <col min="7700" max="7700" width="13" style="190" customWidth="1"/>
    <col min="7701" max="7702" width="11.5703125" style="190"/>
    <col min="7703" max="7703" width="6.42578125" style="190" customWidth="1"/>
    <col min="7704" max="7704" width="5.28515625" style="190" customWidth="1"/>
    <col min="7705" max="7705" width="6.28515625" style="190" customWidth="1"/>
    <col min="7706" max="7706" width="22.5703125" style="190" customWidth="1"/>
    <col min="7707" max="7707" width="72.42578125" style="190" customWidth="1"/>
    <col min="7708" max="7708" width="15.28515625" style="190" customWidth="1"/>
    <col min="7709" max="7709" width="14.7109375" style="190" customWidth="1"/>
    <col min="7710" max="7936" width="11.5703125" style="190"/>
    <col min="7937" max="7937" width="5.42578125" style="190" customWidth="1"/>
    <col min="7938" max="7938" width="35.7109375" style="190" customWidth="1"/>
    <col min="7939" max="7939" width="12.85546875" style="190" customWidth="1"/>
    <col min="7940" max="7940" width="11.28515625" style="190" customWidth="1"/>
    <col min="7941" max="7941" width="6.85546875" style="190" customWidth="1"/>
    <col min="7942" max="7942" width="11.140625" style="190" customWidth="1"/>
    <col min="7943" max="7944" width="10" style="190" customWidth="1"/>
    <col min="7945" max="7945" width="10.42578125" style="190" customWidth="1"/>
    <col min="7946" max="7946" width="9.42578125" style="190" customWidth="1"/>
    <col min="7947" max="7947" width="8.85546875" style="190" customWidth="1"/>
    <col min="7948" max="7948" width="10.140625" style="190" customWidth="1"/>
    <col min="7949" max="7949" width="10.5703125" style="190" customWidth="1"/>
    <col min="7950" max="7950" width="8.5703125" style="190" customWidth="1"/>
    <col min="7951" max="7951" width="10.42578125" style="190" customWidth="1"/>
    <col min="7952" max="7952" width="9.42578125" style="190" customWidth="1"/>
    <col min="7953" max="7953" width="11.7109375" style="190" customWidth="1"/>
    <col min="7954" max="7954" width="17" style="190" customWidth="1"/>
    <col min="7955" max="7955" width="11.5703125" style="190"/>
    <col min="7956" max="7956" width="13" style="190" customWidth="1"/>
    <col min="7957" max="7958" width="11.5703125" style="190"/>
    <col min="7959" max="7959" width="6.42578125" style="190" customWidth="1"/>
    <col min="7960" max="7960" width="5.28515625" style="190" customWidth="1"/>
    <col min="7961" max="7961" width="6.28515625" style="190" customWidth="1"/>
    <col min="7962" max="7962" width="22.5703125" style="190" customWidth="1"/>
    <col min="7963" max="7963" width="72.42578125" style="190" customWidth="1"/>
    <col min="7964" max="7964" width="15.28515625" style="190" customWidth="1"/>
    <col min="7965" max="7965" width="14.7109375" style="190" customWidth="1"/>
    <col min="7966" max="8192" width="11.5703125" style="190"/>
    <col min="8193" max="8193" width="5.42578125" style="190" customWidth="1"/>
    <col min="8194" max="8194" width="35.7109375" style="190" customWidth="1"/>
    <col min="8195" max="8195" width="12.85546875" style="190" customWidth="1"/>
    <col min="8196" max="8196" width="11.28515625" style="190" customWidth="1"/>
    <col min="8197" max="8197" width="6.85546875" style="190" customWidth="1"/>
    <col min="8198" max="8198" width="11.140625" style="190" customWidth="1"/>
    <col min="8199" max="8200" width="10" style="190" customWidth="1"/>
    <col min="8201" max="8201" width="10.42578125" style="190" customWidth="1"/>
    <col min="8202" max="8202" width="9.42578125" style="190" customWidth="1"/>
    <col min="8203" max="8203" width="8.85546875" style="190" customWidth="1"/>
    <col min="8204" max="8204" width="10.140625" style="190" customWidth="1"/>
    <col min="8205" max="8205" width="10.5703125" style="190" customWidth="1"/>
    <col min="8206" max="8206" width="8.5703125" style="190" customWidth="1"/>
    <col min="8207" max="8207" width="10.42578125" style="190" customWidth="1"/>
    <col min="8208" max="8208" width="9.42578125" style="190" customWidth="1"/>
    <col min="8209" max="8209" width="11.7109375" style="190" customWidth="1"/>
    <col min="8210" max="8210" width="17" style="190" customWidth="1"/>
    <col min="8211" max="8211" width="11.5703125" style="190"/>
    <col min="8212" max="8212" width="13" style="190" customWidth="1"/>
    <col min="8213" max="8214" width="11.5703125" style="190"/>
    <col min="8215" max="8215" width="6.42578125" style="190" customWidth="1"/>
    <col min="8216" max="8216" width="5.28515625" style="190" customWidth="1"/>
    <col min="8217" max="8217" width="6.28515625" style="190" customWidth="1"/>
    <col min="8218" max="8218" width="22.5703125" style="190" customWidth="1"/>
    <col min="8219" max="8219" width="72.42578125" style="190" customWidth="1"/>
    <col min="8220" max="8220" width="15.28515625" style="190" customWidth="1"/>
    <col min="8221" max="8221" width="14.7109375" style="190" customWidth="1"/>
    <col min="8222" max="8448" width="11.5703125" style="190"/>
    <col min="8449" max="8449" width="5.42578125" style="190" customWidth="1"/>
    <col min="8450" max="8450" width="35.7109375" style="190" customWidth="1"/>
    <col min="8451" max="8451" width="12.85546875" style="190" customWidth="1"/>
    <col min="8452" max="8452" width="11.28515625" style="190" customWidth="1"/>
    <col min="8453" max="8453" width="6.85546875" style="190" customWidth="1"/>
    <col min="8454" max="8454" width="11.140625" style="190" customWidth="1"/>
    <col min="8455" max="8456" width="10" style="190" customWidth="1"/>
    <col min="8457" max="8457" width="10.42578125" style="190" customWidth="1"/>
    <col min="8458" max="8458" width="9.42578125" style="190" customWidth="1"/>
    <col min="8459" max="8459" width="8.85546875" style="190" customWidth="1"/>
    <col min="8460" max="8460" width="10.140625" style="190" customWidth="1"/>
    <col min="8461" max="8461" width="10.5703125" style="190" customWidth="1"/>
    <col min="8462" max="8462" width="8.5703125" style="190" customWidth="1"/>
    <col min="8463" max="8463" width="10.42578125" style="190" customWidth="1"/>
    <col min="8464" max="8464" width="9.42578125" style="190" customWidth="1"/>
    <col min="8465" max="8465" width="11.7109375" style="190" customWidth="1"/>
    <col min="8466" max="8466" width="17" style="190" customWidth="1"/>
    <col min="8467" max="8467" width="11.5703125" style="190"/>
    <col min="8468" max="8468" width="13" style="190" customWidth="1"/>
    <col min="8469" max="8470" width="11.5703125" style="190"/>
    <col min="8471" max="8471" width="6.42578125" style="190" customWidth="1"/>
    <col min="8472" max="8472" width="5.28515625" style="190" customWidth="1"/>
    <col min="8473" max="8473" width="6.28515625" style="190" customWidth="1"/>
    <col min="8474" max="8474" width="22.5703125" style="190" customWidth="1"/>
    <col min="8475" max="8475" width="72.42578125" style="190" customWidth="1"/>
    <col min="8476" max="8476" width="15.28515625" style="190" customWidth="1"/>
    <col min="8477" max="8477" width="14.7109375" style="190" customWidth="1"/>
    <col min="8478" max="8704" width="11.5703125" style="190"/>
    <col min="8705" max="8705" width="5.42578125" style="190" customWidth="1"/>
    <col min="8706" max="8706" width="35.7109375" style="190" customWidth="1"/>
    <col min="8707" max="8707" width="12.85546875" style="190" customWidth="1"/>
    <col min="8708" max="8708" width="11.28515625" style="190" customWidth="1"/>
    <col min="8709" max="8709" width="6.85546875" style="190" customWidth="1"/>
    <col min="8710" max="8710" width="11.140625" style="190" customWidth="1"/>
    <col min="8711" max="8712" width="10" style="190" customWidth="1"/>
    <col min="8713" max="8713" width="10.42578125" style="190" customWidth="1"/>
    <col min="8714" max="8714" width="9.42578125" style="190" customWidth="1"/>
    <col min="8715" max="8715" width="8.85546875" style="190" customWidth="1"/>
    <col min="8716" max="8716" width="10.140625" style="190" customWidth="1"/>
    <col min="8717" max="8717" width="10.5703125" style="190" customWidth="1"/>
    <col min="8718" max="8718" width="8.5703125" style="190" customWidth="1"/>
    <col min="8719" max="8719" width="10.42578125" style="190" customWidth="1"/>
    <col min="8720" max="8720" width="9.42578125" style="190" customWidth="1"/>
    <col min="8721" max="8721" width="11.7109375" style="190" customWidth="1"/>
    <col min="8722" max="8722" width="17" style="190" customWidth="1"/>
    <col min="8723" max="8723" width="11.5703125" style="190"/>
    <col min="8724" max="8724" width="13" style="190" customWidth="1"/>
    <col min="8725" max="8726" width="11.5703125" style="190"/>
    <col min="8727" max="8727" width="6.42578125" style="190" customWidth="1"/>
    <col min="8728" max="8728" width="5.28515625" style="190" customWidth="1"/>
    <col min="8729" max="8729" width="6.28515625" style="190" customWidth="1"/>
    <col min="8730" max="8730" width="22.5703125" style="190" customWidth="1"/>
    <col min="8731" max="8731" width="72.42578125" style="190" customWidth="1"/>
    <col min="8732" max="8732" width="15.28515625" style="190" customWidth="1"/>
    <col min="8733" max="8733" width="14.7109375" style="190" customWidth="1"/>
    <col min="8734" max="8960" width="11.5703125" style="190"/>
    <col min="8961" max="8961" width="5.42578125" style="190" customWidth="1"/>
    <col min="8962" max="8962" width="35.7109375" style="190" customWidth="1"/>
    <col min="8963" max="8963" width="12.85546875" style="190" customWidth="1"/>
    <col min="8964" max="8964" width="11.28515625" style="190" customWidth="1"/>
    <col min="8965" max="8965" width="6.85546875" style="190" customWidth="1"/>
    <col min="8966" max="8966" width="11.140625" style="190" customWidth="1"/>
    <col min="8967" max="8968" width="10" style="190" customWidth="1"/>
    <col min="8969" max="8969" width="10.42578125" style="190" customWidth="1"/>
    <col min="8970" max="8970" width="9.42578125" style="190" customWidth="1"/>
    <col min="8971" max="8971" width="8.85546875" style="190" customWidth="1"/>
    <col min="8972" max="8972" width="10.140625" style="190" customWidth="1"/>
    <col min="8973" max="8973" width="10.5703125" style="190" customWidth="1"/>
    <col min="8974" max="8974" width="8.5703125" style="190" customWidth="1"/>
    <col min="8975" max="8975" width="10.42578125" style="190" customWidth="1"/>
    <col min="8976" max="8976" width="9.42578125" style="190" customWidth="1"/>
    <col min="8977" max="8977" width="11.7109375" style="190" customWidth="1"/>
    <col min="8978" max="8978" width="17" style="190" customWidth="1"/>
    <col min="8979" max="8979" width="11.5703125" style="190"/>
    <col min="8980" max="8980" width="13" style="190" customWidth="1"/>
    <col min="8981" max="8982" width="11.5703125" style="190"/>
    <col min="8983" max="8983" width="6.42578125" style="190" customWidth="1"/>
    <col min="8984" max="8984" width="5.28515625" style="190" customWidth="1"/>
    <col min="8985" max="8985" width="6.28515625" style="190" customWidth="1"/>
    <col min="8986" max="8986" width="22.5703125" style="190" customWidth="1"/>
    <col min="8987" max="8987" width="72.42578125" style="190" customWidth="1"/>
    <col min="8988" max="8988" width="15.28515625" style="190" customWidth="1"/>
    <col min="8989" max="8989" width="14.7109375" style="190" customWidth="1"/>
    <col min="8990" max="9216" width="11.5703125" style="190"/>
    <col min="9217" max="9217" width="5.42578125" style="190" customWidth="1"/>
    <col min="9218" max="9218" width="35.7109375" style="190" customWidth="1"/>
    <col min="9219" max="9219" width="12.85546875" style="190" customWidth="1"/>
    <col min="9220" max="9220" width="11.28515625" style="190" customWidth="1"/>
    <col min="9221" max="9221" width="6.85546875" style="190" customWidth="1"/>
    <col min="9222" max="9222" width="11.140625" style="190" customWidth="1"/>
    <col min="9223" max="9224" width="10" style="190" customWidth="1"/>
    <col min="9225" max="9225" width="10.42578125" style="190" customWidth="1"/>
    <col min="9226" max="9226" width="9.42578125" style="190" customWidth="1"/>
    <col min="9227" max="9227" width="8.85546875" style="190" customWidth="1"/>
    <col min="9228" max="9228" width="10.140625" style="190" customWidth="1"/>
    <col min="9229" max="9229" width="10.5703125" style="190" customWidth="1"/>
    <col min="9230" max="9230" width="8.5703125" style="190" customWidth="1"/>
    <col min="9231" max="9231" width="10.42578125" style="190" customWidth="1"/>
    <col min="9232" max="9232" width="9.42578125" style="190" customWidth="1"/>
    <col min="9233" max="9233" width="11.7109375" style="190" customWidth="1"/>
    <col min="9234" max="9234" width="17" style="190" customWidth="1"/>
    <col min="9235" max="9235" width="11.5703125" style="190"/>
    <col min="9236" max="9236" width="13" style="190" customWidth="1"/>
    <col min="9237" max="9238" width="11.5703125" style="190"/>
    <col min="9239" max="9239" width="6.42578125" style="190" customWidth="1"/>
    <col min="9240" max="9240" width="5.28515625" style="190" customWidth="1"/>
    <col min="9241" max="9241" width="6.28515625" style="190" customWidth="1"/>
    <col min="9242" max="9242" width="22.5703125" style="190" customWidth="1"/>
    <col min="9243" max="9243" width="72.42578125" style="190" customWidth="1"/>
    <col min="9244" max="9244" width="15.28515625" style="190" customWidth="1"/>
    <col min="9245" max="9245" width="14.7109375" style="190" customWidth="1"/>
    <col min="9246" max="9472" width="11.5703125" style="190"/>
    <col min="9473" max="9473" width="5.42578125" style="190" customWidth="1"/>
    <col min="9474" max="9474" width="35.7109375" style="190" customWidth="1"/>
    <col min="9475" max="9475" width="12.85546875" style="190" customWidth="1"/>
    <col min="9476" max="9476" width="11.28515625" style="190" customWidth="1"/>
    <col min="9477" max="9477" width="6.85546875" style="190" customWidth="1"/>
    <col min="9478" max="9478" width="11.140625" style="190" customWidth="1"/>
    <col min="9479" max="9480" width="10" style="190" customWidth="1"/>
    <col min="9481" max="9481" width="10.42578125" style="190" customWidth="1"/>
    <col min="9482" max="9482" width="9.42578125" style="190" customWidth="1"/>
    <col min="9483" max="9483" width="8.85546875" style="190" customWidth="1"/>
    <col min="9484" max="9484" width="10.140625" style="190" customWidth="1"/>
    <col min="9485" max="9485" width="10.5703125" style="190" customWidth="1"/>
    <col min="9486" max="9486" width="8.5703125" style="190" customWidth="1"/>
    <col min="9487" max="9487" width="10.42578125" style="190" customWidth="1"/>
    <col min="9488" max="9488" width="9.42578125" style="190" customWidth="1"/>
    <col min="9489" max="9489" width="11.7109375" style="190" customWidth="1"/>
    <col min="9490" max="9490" width="17" style="190" customWidth="1"/>
    <col min="9491" max="9491" width="11.5703125" style="190"/>
    <col min="9492" max="9492" width="13" style="190" customWidth="1"/>
    <col min="9493" max="9494" width="11.5703125" style="190"/>
    <col min="9495" max="9495" width="6.42578125" style="190" customWidth="1"/>
    <col min="9496" max="9496" width="5.28515625" style="190" customWidth="1"/>
    <col min="9497" max="9497" width="6.28515625" style="190" customWidth="1"/>
    <col min="9498" max="9498" width="22.5703125" style="190" customWidth="1"/>
    <col min="9499" max="9499" width="72.42578125" style="190" customWidth="1"/>
    <col min="9500" max="9500" width="15.28515625" style="190" customWidth="1"/>
    <col min="9501" max="9501" width="14.7109375" style="190" customWidth="1"/>
    <col min="9502" max="9728" width="11.5703125" style="190"/>
    <col min="9729" max="9729" width="5.42578125" style="190" customWidth="1"/>
    <col min="9730" max="9730" width="35.7109375" style="190" customWidth="1"/>
    <col min="9731" max="9731" width="12.85546875" style="190" customWidth="1"/>
    <col min="9732" max="9732" width="11.28515625" style="190" customWidth="1"/>
    <col min="9733" max="9733" width="6.85546875" style="190" customWidth="1"/>
    <col min="9734" max="9734" width="11.140625" style="190" customWidth="1"/>
    <col min="9735" max="9736" width="10" style="190" customWidth="1"/>
    <col min="9737" max="9737" width="10.42578125" style="190" customWidth="1"/>
    <col min="9738" max="9738" width="9.42578125" style="190" customWidth="1"/>
    <col min="9739" max="9739" width="8.85546875" style="190" customWidth="1"/>
    <col min="9740" max="9740" width="10.140625" style="190" customWidth="1"/>
    <col min="9741" max="9741" width="10.5703125" style="190" customWidth="1"/>
    <col min="9742" max="9742" width="8.5703125" style="190" customWidth="1"/>
    <col min="9743" max="9743" width="10.42578125" style="190" customWidth="1"/>
    <col min="9744" max="9744" width="9.42578125" style="190" customWidth="1"/>
    <col min="9745" max="9745" width="11.7109375" style="190" customWidth="1"/>
    <col min="9746" max="9746" width="17" style="190" customWidth="1"/>
    <col min="9747" max="9747" width="11.5703125" style="190"/>
    <col min="9748" max="9748" width="13" style="190" customWidth="1"/>
    <col min="9749" max="9750" width="11.5703125" style="190"/>
    <col min="9751" max="9751" width="6.42578125" style="190" customWidth="1"/>
    <col min="9752" max="9752" width="5.28515625" style="190" customWidth="1"/>
    <col min="9753" max="9753" width="6.28515625" style="190" customWidth="1"/>
    <col min="9754" max="9754" width="22.5703125" style="190" customWidth="1"/>
    <col min="9755" max="9755" width="72.42578125" style="190" customWidth="1"/>
    <col min="9756" max="9756" width="15.28515625" style="190" customWidth="1"/>
    <col min="9757" max="9757" width="14.7109375" style="190" customWidth="1"/>
    <col min="9758" max="9984" width="11.5703125" style="190"/>
    <col min="9985" max="9985" width="5.42578125" style="190" customWidth="1"/>
    <col min="9986" max="9986" width="35.7109375" style="190" customWidth="1"/>
    <col min="9987" max="9987" width="12.85546875" style="190" customWidth="1"/>
    <col min="9988" max="9988" width="11.28515625" style="190" customWidth="1"/>
    <col min="9989" max="9989" width="6.85546875" style="190" customWidth="1"/>
    <col min="9990" max="9990" width="11.140625" style="190" customWidth="1"/>
    <col min="9991" max="9992" width="10" style="190" customWidth="1"/>
    <col min="9993" max="9993" width="10.42578125" style="190" customWidth="1"/>
    <col min="9994" max="9994" width="9.42578125" style="190" customWidth="1"/>
    <col min="9995" max="9995" width="8.85546875" style="190" customWidth="1"/>
    <col min="9996" max="9996" width="10.140625" style="190" customWidth="1"/>
    <col min="9997" max="9997" width="10.5703125" style="190" customWidth="1"/>
    <col min="9998" max="9998" width="8.5703125" style="190" customWidth="1"/>
    <col min="9999" max="9999" width="10.42578125" style="190" customWidth="1"/>
    <col min="10000" max="10000" width="9.42578125" style="190" customWidth="1"/>
    <col min="10001" max="10001" width="11.7109375" style="190" customWidth="1"/>
    <col min="10002" max="10002" width="17" style="190" customWidth="1"/>
    <col min="10003" max="10003" width="11.5703125" style="190"/>
    <col min="10004" max="10004" width="13" style="190" customWidth="1"/>
    <col min="10005" max="10006" width="11.5703125" style="190"/>
    <col min="10007" max="10007" width="6.42578125" style="190" customWidth="1"/>
    <col min="10008" max="10008" width="5.28515625" style="190" customWidth="1"/>
    <col min="10009" max="10009" width="6.28515625" style="190" customWidth="1"/>
    <col min="10010" max="10010" width="22.5703125" style="190" customWidth="1"/>
    <col min="10011" max="10011" width="72.42578125" style="190" customWidth="1"/>
    <col min="10012" max="10012" width="15.28515625" style="190" customWidth="1"/>
    <col min="10013" max="10013" width="14.7109375" style="190" customWidth="1"/>
    <col min="10014" max="10240" width="11.5703125" style="190"/>
    <col min="10241" max="10241" width="5.42578125" style="190" customWidth="1"/>
    <col min="10242" max="10242" width="35.7109375" style="190" customWidth="1"/>
    <col min="10243" max="10243" width="12.85546875" style="190" customWidth="1"/>
    <col min="10244" max="10244" width="11.28515625" style="190" customWidth="1"/>
    <col min="10245" max="10245" width="6.85546875" style="190" customWidth="1"/>
    <col min="10246" max="10246" width="11.140625" style="190" customWidth="1"/>
    <col min="10247" max="10248" width="10" style="190" customWidth="1"/>
    <col min="10249" max="10249" width="10.42578125" style="190" customWidth="1"/>
    <col min="10250" max="10250" width="9.42578125" style="190" customWidth="1"/>
    <col min="10251" max="10251" width="8.85546875" style="190" customWidth="1"/>
    <col min="10252" max="10252" width="10.140625" style="190" customWidth="1"/>
    <col min="10253" max="10253" width="10.5703125" style="190" customWidth="1"/>
    <col min="10254" max="10254" width="8.5703125" style="190" customWidth="1"/>
    <col min="10255" max="10255" width="10.42578125" style="190" customWidth="1"/>
    <col min="10256" max="10256" width="9.42578125" style="190" customWidth="1"/>
    <col min="10257" max="10257" width="11.7109375" style="190" customWidth="1"/>
    <col min="10258" max="10258" width="17" style="190" customWidth="1"/>
    <col min="10259" max="10259" width="11.5703125" style="190"/>
    <col min="10260" max="10260" width="13" style="190" customWidth="1"/>
    <col min="10261" max="10262" width="11.5703125" style="190"/>
    <col min="10263" max="10263" width="6.42578125" style="190" customWidth="1"/>
    <col min="10264" max="10264" width="5.28515625" style="190" customWidth="1"/>
    <col min="10265" max="10265" width="6.28515625" style="190" customWidth="1"/>
    <col min="10266" max="10266" width="22.5703125" style="190" customWidth="1"/>
    <col min="10267" max="10267" width="72.42578125" style="190" customWidth="1"/>
    <col min="10268" max="10268" width="15.28515625" style="190" customWidth="1"/>
    <col min="10269" max="10269" width="14.7109375" style="190" customWidth="1"/>
    <col min="10270" max="10496" width="11.5703125" style="190"/>
    <col min="10497" max="10497" width="5.42578125" style="190" customWidth="1"/>
    <col min="10498" max="10498" width="35.7109375" style="190" customWidth="1"/>
    <col min="10499" max="10499" width="12.85546875" style="190" customWidth="1"/>
    <col min="10500" max="10500" width="11.28515625" style="190" customWidth="1"/>
    <col min="10501" max="10501" width="6.85546875" style="190" customWidth="1"/>
    <col min="10502" max="10502" width="11.140625" style="190" customWidth="1"/>
    <col min="10503" max="10504" width="10" style="190" customWidth="1"/>
    <col min="10505" max="10505" width="10.42578125" style="190" customWidth="1"/>
    <col min="10506" max="10506" width="9.42578125" style="190" customWidth="1"/>
    <col min="10507" max="10507" width="8.85546875" style="190" customWidth="1"/>
    <col min="10508" max="10508" width="10.140625" style="190" customWidth="1"/>
    <col min="10509" max="10509" width="10.5703125" style="190" customWidth="1"/>
    <col min="10510" max="10510" width="8.5703125" style="190" customWidth="1"/>
    <col min="10511" max="10511" width="10.42578125" style="190" customWidth="1"/>
    <col min="10512" max="10512" width="9.42578125" style="190" customWidth="1"/>
    <col min="10513" max="10513" width="11.7109375" style="190" customWidth="1"/>
    <col min="10514" max="10514" width="17" style="190" customWidth="1"/>
    <col min="10515" max="10515" width="11.5703125" style="190"/>
    <col min="10516" max="10516" width="13" style="190" customWidth="1"/>
    <col min="10517" max="10518" width="11.5703125" style="190"/>
    <col min="10519" max="10519" width="6.42578125" style="190" customWidth="1"/>
    <col min="10520" max="10520" width="5.28515625" style="190" customWidth="1"/>
    <col min="10521" max="10521" width="6.28515625" style="190" customWidth="1"/>
    <col min="10522" max="10522" width="22.5703125" style="190" customWidth="1"/>
    <col min="10523" max="10523" width="72.42578125" style="190" customWidth="1"/>
    <col min="10524" max="10524" width="15.28515625" style="190" customWidth="1"/>
    <col min="10525" max="10525" width="14.7109375" style="190" customWidth="1"/>
    <col min="10526" max="10752" width="11.5703125" style="190"/>
    <col min="10753" max="10753" width="5.42578125" style="190" customWidth="1"/>
    <col min="10754" max="10754" width="35.7109375" style="190" customWidth="1"/>
    <col min="10755" max="10755" width="12.85546875" style="190" customWidth="1"/>
    <col min="10756" max="10756" width="11.28515625" style="190" customWidth="1"/>
    <col min="10757" max="10757" width="6.85546875" style="190" customWidth="1"/>
    <col min="10758" max="10758" width="11.140625" style="190" customWidth="1"/>
    <col min="10759" max="10760" width="10" style="190" customWidth="1"/>
    <col min="10761" max="10761" width="10.42578125" style="190" customWidth="1"/>
    <col min="10762" max="10762" width="9.42578125" style="190" customWidth="1"/>
    <col min="10763" max="10763" width="8.85546875" style="190" customWidth="1"/>
    <col min="10764" max="10764" width="10.140625" style="190" customWidth="1"/>
    <col min="10765" max="10765" width="10.5703125" style="190" customWidth="1"/>
    <col min="10766" max="10766" width="8.5703125" style="190" customWidth="1"/>
    <col min="10767" max="10767" width="10.42578125" style="190" customWidth="1"/>
    <col min="10768" max="10768" width="9.42578125" style="190" customWidth="1"/>
    <col min="10769" max="10769" width="11.7109375" style="190" customWidth="1"/>
    <col min="10770" max="10770" width="17" style="190" customWidth="1"/>
    <col min="10771" max="10771" width="11.5703125" style="190"/>
    <col min="10772" max="10772" width="13" style="190" customWidth="1"/>
    <col min="10773" max="10774" width="11.5703125" style="190"/>
    <col min="10775" max="10775" width="6.42578125" style="190" customWidth="1"/>
    <col min="10776" max="10776" width="5.28515625" style="190" customWidth="1"/>
    <col min="10777" max="10777" width="6.28515625" style="190" customWidth="1"/>
    <col min="10778" max="10778" width="22.5703125" style="190" customWidth="1"/>
    <col min="10779" max="10779" width="72.42578125" style="190" customWidth="1"/>
    <col min="10780" max="10780" width="15.28515625" style="190" customWidth="1"/>
    <col min="10781" max="10781" width="14.7109375" style="190" customWidth="1"/>
    <col min="10782" max="11008" width="11.5703125" style="190"/>
    <col min="11009" max="11009" width="5.42578125" style="190" customWidth="1"/>
    <col min="11010" max="11010" width="35.7109375" style="190" customWidth="1"/>
    <col min="11011" max="11011" width="12.85546875" style="190" customWidth="1"/>
    <col min="11012" max="11012" width="11.28515625" style="190" customWidth="1"/>
    <col min="11013" max="11013" width="6.85546875" style="190" customWidth="1"/>
    <col min="11014" max="11014" width="11.140625" style="190" customWidth="1"/>
    <col min="11015" max="11016" width="10" style="190" customWidth="1"/>
    <col min="11017" max="11017" width="10.42578125" style="190" customWidth="1"/>
    <col min="11018" max="11018" width="9.42578125" style="190" customWidth="1"/>
    <col min="11019" max="11019" width="8.85546875" style="190" customWidth="1"/>
    <col min="11020" max="11020" width="10.140625" style="190" customWidth="1"/>
    <col min="11021" max="11021" width="10.5703125" style="190" customWidth="1"/>
    <col min="11022" max="11022" width="8.5703125" style="190" customWidth="1"/>
    <col min="11023" max="11023" width="10.42578125" style="190" customWidth="1"/>
    <col min="11024" max="11024" width="9.42578125" style="190" customWidth="1"/>
    <col min="11025" max="11025" width="11.7109375" style="190" customWidth="1"/>
    <col min="11026" max="11026" width="17" style="190" customWidth="1"/>
    <col min="11027" max="11027" width="11.5703125" style="190"/>
    <col min="11028" max="11028" width="13" style="190" customWidth="1"/>
    <col min="11029" max="11030" width="11.5703125" style="190"/>
    <col min="11031" max="11031" width="6.42578125" style="190" customWidth="1"/>
    <col min="11032" max="11032" width="5.28515625" style="190" customWidth="1"/>
    <col min="11033" max="11033" width="6.28515625" style="190" customWidth="1"/>
    <col min="11034" max="11034" width="22.5703125" style="190" customWidth="1"/>
    <col min="11035" max="11035" width="72.42578125" style="190" customWidth="1"/>
    <col min="11036" max="11036" width="15.28515625" style="190" customWidth="1"/>
    <col min="11037" max="11037" width="14.7109375" style="190" customWidth="1"/>
    <col min="11038" max="11264" width="11.5703125" style="190"/>
    <col min="11265" max="11265" width="5.42578125" style="190" customWidth="1"/>
    <col min="11266" max="11266" width="35.7109375" style="190" customWidth="1"/>
    <col min="11267" max="11267" width="12.85546875" style="190" customWidth="1"/>
    <col min="11268" max="11268" width="11.28515625" style="190" customWidth="1"/>
    <col min="11269" max="11269" width="6.85546875" style="190" customWidth="1"/>
    <col min="11270" max="11270" width="11.140625" style="190" customWidth="1"/>
    <col min="11271" max="11272" width="10" style="190" customWidth="1"/>
    <col min="11273" max="11273" width="10.42578125" style="190" customWidth="1"/>
    <col min="11274" max="11274" width="9.42578125" style="190" customWidth="1"/>
    <col min="11275" max="11275" width="8.85546875" style="190" customWidth="1"/>
    <col min="11276" max="11276" width="10.140625" style="190" customWidth="1"/>
    <col min="11277" max="11277" width="10.5703125" style="190" customWidth="1"/>
    <col min="11278" max="11278" width="8.5703125" style="190" customWidth="1"/>
    <col min="11279" max="11279" width="10.42578125" style="190" customWidth="1"/>
    <col min="11280" max="11280" width="9.42578125" style="190" customWidth="1"/>
    <col min="11281" max="11281" width="11.7109375" style="190" customWidth="1"/>
    <col min="11282" max="11282" width="17" style="190" customWidth="1"/>
    <col min="11283" max="11283" width="11.5703125" style="190"/>
    <col min="11284" max="11284" width="13" style="190" customWidth="1"/>
    <col min="11285" max="11286" width="11.5703125" style="190"/>
    <col min="11287" max="11287" width="6.42578125" style="190" customWidth="1"/>
    <col min="11288" max="11288" width="5.28515625" style="190" customWidth="1"/>
    <col min="11289" max="11289" width="6.28515625" style="190" customWidth="1"/>
    <col min="11290" max="11290" width="22.5703125" style="190" customWidth="1"/>
    <col min="11291" max="11291" width="72.42578125" style="190" customWidth="1"/>
    <col min="11292" max="11292" width="15.28515625" style="190" customWidth="1"/>
    <col min="11293" max="11293" width="14.7109375" style="190" customWidth="1"/>
    <col min="11294" max="11520" width="11.5703125" style="190"/>
    <col min="11521" max="11521" width="5.42578125" style="190" customWidth="1"/>
    <col min="11522" max="11522" width="35.7109375" style="190" customWidth="1"/>
    <col min="11523" max="11523" width="12.85546875" style="190" customWidth="1"/>
    <col min="11524" max="11524" width="11.28515625" style="190" customWidth="1"/>
    <col min="11525" max="11525" width="6.85546875" style="190" customWidth="1"/>
    <col min="11526" max="11526" width="11.140625" style="190" customWidth="1"/>
    <col min="11527" max="11528" width="10" style="190" customWidth="1"/>
    <col min="11529" max="11529" width="10.42578125" style="190" customWidth="1"/>
    <col min="11530" max="11530" width="9.42578125" style="190" customWidth="1"/>
    <col min="11531" max="11531" width="8.85546875" style="190" customWidth="1"/>
    <col min="11532" max="11532" width="10.140625" style="190" customWidth="1"/>
    <col min="11533" max="11533" width="10.5703125" style="190" customWidth="1"/>
    <col min="11534" max="11534" width="8.5703125" style="190" customWidth="1"/>
    <col min="11535" max="11535" width="10.42578125" style="190" customWidth="1"/>
    <col min="11536" max="11536" width="9.42578125" style="190" customWidth="1"/>
    <col min="11537" max="11537" width="11.7109375" style="190" customWidth="1"/>
    <col min="11538" max="11538" width="17" style="190" customWidth="1"/>
    <col min="11539" max="11539" width="11.5703125" style="190"/>
    <col min="11540" max="11540" width="13" style="190" customWidth="1"/>
    <col min="11541" max="11542" width="11.5703125" style="190"/>
    <col min="11543" max="11543" width="6.42578125" style="190" customWidth="1"/>
    <col min="11544" max="11544" width="5.28515625" style="190" customWidth="1"/>
    <col min="11545" max="11545" width="6.28515625" style="190" customWidth="1"/>
    <col min="11546" max="11546" width="22.5703125" style="190" customWidth="1"/>
    <col min="11547" max="11547" width="72.42578125" style="190" customWidth="1"/>
    <col min="11548" max="11548" width="15.28515625" style="190" customWidth="1"/>
    <col min="11549" max="11549" width="14.7109375" style="190" customWidth="1"/>
    <col min="11550" max="11776" width="11.5703125" style="190"/>
    <col min="11777" max="11777" width="5.42578125" style="190" customWidth="1"/>
    <col min="11778" max="11778" width="35.7109375" style="190" customWidth="1"/>
    <col min="11779" max="11779" width="12.85546875" style="190" customWidth="1"/>
    <col min="11780" max="11780" width="11.28515625" style="190" customWidth="1"/>
    <col min="11781" max="11781" width="6.85546875" style="190" customWidth="1"/>
    <col min="11782" max="11782" width="11.140625" style="190" customWidth="1"/>
    <col min="11783" max="11784" width="10" style="190" customWidth="1"/>
    <col min="11785" max="11785" width="10.42578125" style="190" customWidth="1"/>
    <col min="11786" max="11786" width="9.42578125" style="190" customWidth="1"/>
    <col min="11787" max="11787" width="8.85546875" style="190" customWidth="1"/>
    <col min="11788" max="11788" width="10.140625" style="190" customWidth="1"/>
    <col min="11789" max="11789" width="10.5703125" style="190" customWidth="1"/>
    <col min="11790" max="11790" width="8.5703125" style="190" customWidth="1"/>
    <col min="11791" max="11791" width="10.42578125" style="190" customWidth="1"/>
    <col min="11792" max="11792" width="9.42578125" style="190" customWidth="1"/>
    <col min="11793" max="11793" width="11.7109375" style="190" customWidth="1"/>
    <col min="11794" max="11794" width="17" style="190" customWidth="1"/>
    <col min="11795" max="11795" width="11.5703125" style="190"/>
    <col min="11796" max="11796" width="13" style="190" customWidth="1"/>
    <col min="11797" max="11798" width="11.5703125" style="190"/>
    <col min="11799" max="11799" width="6.42578125" style="190" customWidth="1"/>
    <col min="11800" max="11800" width="5.28515625" style="190" customWidth="1"/>
    <col min="11801" max="11801" width="6.28515625" style="190" customWidth="1"/>
    <col min="11802" max="11802" width="22.5703125" style="190" customWidth="1"/>
    <col min="11803" max="11803" width="72.42578125" style="190" customWidth="1"/>
    <col min="11804" max="11804" width="15.28515625" style="190" customWidth="1"/>
    <col min="11805" max="11805" width="14.7109375" style="190" customWidth="1"/>
    <col min="11806" max="12032" width="11.5703125" style="190"/>
    <col min="12033" max="12033" width="5.42578125" style="190" customWidth="1"/>
    <col min="12034" max="12034" width="35.7109375" style="190" customWidth="1"/>
    <col min="12035" max="12035" width="12.85546875" style="190" customWidth="1"/>
    <col min="12036" max="12036" width="11.28515625" style="190" customWidth="1"/>
    <col min="12037" max="12037" width="6.85546875" style="190" customWidth="1"/>
    <col min="12038" max="12038" width="11.140625" style="190" customWidth="1"/>
    <col min="12039" max="12040" width="10" style="190" customWidth="1"/>
    <col min="12041" max="12041" width="10.42578125" style="190" customWidth="1"/>
    <col min="12042" max="12042" width="9.42578125" style="190" customWidth="1"/>
    <col min="12043" max="12043" width="8.85546875" style="190" customWidth="1"/>
    <col min="12044" max="12044" width="10.140625" style="190" customWidth="1"/>
    <col min="12045" max="12045" width="10.5703125" style="190" customWidth="1"/>
    <col min="12046" max="12046" width="8.5703125" style="190" customWidth="1"/>
    <col min="12047" max="12047" width="10.42578125" style="190" customWidth="1"/>
    <col min="12048" max="12048" width="9.42578125" style="190" customWidth="1"/>
    <col min="12049" max="12049" width="11.7109375" style="190" customWidth="1"/>
    <col min="12050" max="12050" width="17" style="190" customWidth="1"/>
    <col min="12051" max="12051" width="11.5703125" style="190"/>
    <col min="12052" max="12052" width="13" style="190" customWidth="1"/>
    <col min="12053" max="12054" width="11.5703125" style="190"/>
    <col min="12055" max="12055" width="6.42578125" style="190" customWidth="1"/>
    <col min="12056" max="12056" width="5.28515625" style="190" customWidth="1"/>
    <col min="12057" max="12057" width="6.28515625" style="190" customWidth="1"/>
    <col min="12058" max="12058" width="22.5703125" style="190" customWidth="1"/>
    <col min="12059" max="12059" width="72.42578125" style="190" customWidth="1"/>
    <col min="12060" max="12060" width="15.28515625" style="190" customWidth="1"/>
    <col min="12061" max="12061" width="14.7109375" style="190" customWidth="1"/>
    <col min="12062" max="12288" width="11.5703125" style="190"/>
    <col min="12289" max="12289" width="5.42578125" style="190" customWidth="1"/>
    <col min="12290" max="12290" width="35.7109375" style="190" customWidth="1"/>
    <col min="12291" max="12291" width="12.85546875" style="190" customWidth="1"/>
    <col min="12292" max="12292" width="11.28515625" style="190" customWidth="1"/>
    <col min="12293" max="12293" width="6.85546875" style="190" customWidth="1"/>
    <col min="12294" max="12294" width="11.140625" style="190" customWidth="1"/>
    <col min="12295" max="12296" width="10" style="190" customWidth="1"/>
    <col min="12297" max="12297" width="10.42578125" style="190" customWidth="1"/>
    <col min="12298" max="12298" width="9.42578125" style="190" customWidth="1"/>
    <col min="12299" max="12299" width="8.85546875" style="190" customWidth="1"/>
    <col min="12300" max="12300" width="10.140625" style="190" customWidth="1"/>
    <col min="12301" max="12301" width="10.5703125" style="190" customWidth="1"/>
    <col min="12302" max="12302" width="8.5703125" style="190" customWidth="1"/>
    <col min="12303" max="12303" width="10.42578125" style="190" customWidth="1"/>
    <col min="12304" max="12304" width="9.42578125" style="190" customWidth="1"/>
    <col min="12305" max="12305" width="11.7109375" style="190" customWidth="1"/>
    <col min="12306" max="12306" width="17" style="190" customWidth="1"/>
    <col min="12307" max="12307" width="11.5703125" style="190"/>
    <col min="12308" max="12308" width="13" style="190" customWidth="1"/>
    <col min="12309" max="12310" width="11.5703125" style="190"/>
    <col min="12311" max="12311" width="6.42578125" style="190" customWidth="1"/>
    <col min="12312" max="12312" width="5.28515625" style="190" customWidth="1"/>
    <col min="12313" max="12313" width="6.28515625" style="190" customWidth="1"/>
    <col min="12314" max="12314" width="22.5703125" style="190" customWidth="1"/>
    <col min="12315" max="12315" width="72.42578125" style="190" customWidth="1"/>
    <col min="12316" max="12316" width="15.28515625" style="190" customWidth="1"/>
    <col min="12317" max="12317" width="14.7109375" style="190" customWidth="1"/>
    <col min="12318" max="12544" width="11.5703125" style="190"/>
    <col min="12545" max="12545" width="5.42578125" style="190" customWidth="1"/>
    <col min="12546" max="12546" width="35.7109375" style="190" customWidth="1"/>
    <col min="12547" max="12547" width="12.85546875" style="190" customWidth="1"/>
    <col min="12548" max="12548" width="11.28515625" style="190" customWidth="1"/>
    <col min="12549" max="12549" width="6.85546875" style="190" customWidth="1"/>
    <col min="12550" max="12550" width="11.140625" style="190" customWidth="1"/>
    <col min="12551" max="12552" width="10" style="190" customWidth="1"/>
    <col min="12553" max="12553" width="10.42578125" style="190" customWidth="1"/>
    <col min="12554" max="12554" width="9.42578125" style="190" customWidth="1"/>
    <col min="12555" max="12555" width="8.85546875" style="190" customWidth="1"/>
    <col min="12556" max="12556" width="10.140625" style="190" customWidth="1"/>
    <col min="12557" max="12557" width="10.5703125" style="190" customWidth="1"/>
    <col min="12558" max="12558" width="8.5703125" style="190" customWidth="1"/>
    <col min="12559" max="12559" width="10.42578125" style="190" customWidth="1"/>
    <col min="12560" max="12560" width="9.42578125" style="190" customWidth="1"/>
    <col min="12561" max="12561" width="11.7109375" style="190" customWidth="1"/>
    <col min="12562" max="12562" width="17" style="190" customWidth="1"/>
    <col min="12563" max="12563" width="11.5703125" style="190"/>
    <col min="12564" max="12564" width="13" style="190" customWidth="1"/>
    <col min="12565" max="12566" width="11.5703125" style="190"/>
    <col min="12567" max="12567" width="6.42578125" style="190" customWidth="1"/>
    <col min="12568" max="12568" width="5.28515625" style="190" customWidth="1"/>
    <col min="12569" max="12569" width="6.28515625" style="190" customWidth="1"/>
    <col min="12570" max="12570" width="22.5703125" style="190" customWidth="1"/>
    <col min="12571" max="12571" width="72.42578125" style="190" customWidth="1"/>
    <col min="12572" max="12572" width="15.28515625" style="190" customWidth="1"/>
    <col min="12573" max="12573" width="14.7109375" style="190" customWidth="1"/>
    <col min="12574" max="12800" width="11.5703125" style="190"/>
    <col min="12801" max="12801" width="5.42578125" style="190" customWidth="1"/>
    <col min="12802" max="12802" width="35.7109375" style="190" customWidth="1"/>
    <col min="12803" max="12803" width="12.85546875" style="190" customWidth="1"/>
    <col min="12804" max="12804" width="11.28515625" style="190" customWidth="1"/>
    <col min="12805" max="12805" width="6.85546875" style="190" customWidth="1"/>
    <col min="12806" max="12806" width="11.140625" style="190" customWidth="1"/>
    <col min="12807" max="12808" width="10" style="190" customWidth="1"/>
    <col min="12809" max="12809" width="10.42578125" style="190" customWidth="1"/>
    <col min="12810" max="12810" width="9.42578125" style="190" customWidth="1"/>
    <col min="12811" max="12811" width="8.85546875" style="190" customWidth="1"/>
    <col min="12812" max="12812" width="10.140625" style="190" customWidth="1"/>
    <col min="12813" max="12813" width="10.5703125" style="190" customWidth="1"/>
    <col min="12814" max="12814" width="8.5703125" style="190" customWidth="1"/>
    <col min="12815" max="12815" width="10.42578125" style="190" customWidth="1"/>
    <col min="12816" max="12816" width="9.42578125" style="190" customWidth="1"/>
    <col min="12817" max="12817" width="11.7109375" style="190" customWidth="1"/>
    <col min="12818" max="12818" width="17" style="190" customWidth="1"/>
    <col min="12819" max="12819" width="11.5703125" style="190"/>
    <col min="12820" max="12820" width="13" style="190" customWidth="1"/>
    <col min="12821" max="12822" width="11.5703125" style="190"/>
    <col min="12823" max="12823" width="6.42578125" style="190" customWidth="1"/>
    <col min="12824" max="12824" width="5.28515625" style="190" customWidth="1"/>
    <col min="12825" max="12825" width="6.28515625" style="190" customWidth="1"/>
    <col min="12826" max="12826" width="22.5703125" style="190" customWidth="1"/>
    <col min="12827" max="12827" width="72.42578125" style="190" customWidth="1"/>
    <col min="12828" max="12828" width="15.28515625" style="190" customWidth="1"/>
    <col min="12829" max="12829" width="14.7109375" style="190" customWidth="1"/>
    <col min="12830" max="13056" width="11.5703125" style="190"/>
    <col min="13057" max="13057" width="5.42578125" style="190" customWidth="1"/>
    <col min="13058" max="13058" width="35.7109375" style="190" customWidth="1"/>
    <col min="13059" max="13059" width="12.85546875" style="190" customWidth="1"/>
    <col min="13060" max="13060" width="11.28515625" style="190" customWidth="1"/>
    <col min="13061" max="13061" width="6.85546875" style="190" customWidth="1"/>
    <col min="13062" max="13062" width="11.140625" style="190" customWidth="1"/>
    <col min="13063" max="13064" width="10" style="190" customWidth="1"/>
    <col min="13065" max="13065" width="10.42578125" style="190" customWidth="1"/>
    <col min="13066" max="13066" width="9.42578125" style="190" customWidth="1"/>
    <col min="13067" max="13067" width="8.85546875" style="190" customWidth="1"/>
    <col min="13068" max="13068" width="10.140625" style="190" customWidth="1"/>
    <col min="13069" max="13069" width="10.5703125" style="190" customWidth="1"/>
    <col min="13070" max="13070" width="8.5703125" style="190" customWidth="1"/>
    <col min="13071" max="13071" width="10.42578125" style="190" customWidth="1"/>
    <col min="13072" max="13072" width="9.42578125" style="190" customWidth="1"/>
    <col min="13073" max="13073" width="11.7109375" style="190" customWidth="1"/>
    <col min="13074" max="13074" width="17" style="190" customWidth="1"/>
    <col min="13075" max="13075" width="11.5703125" style="190"/>
    <col min="13076" max="13076" width="13" style="190" customWidth="1"/>
    <col min="13077" max="13078" width="11.5703125" style="190"/>
    <col min="13079" max="13079" width="6.42578125" style="190" customWidth="1"/>
    <col min="13080" max="13080" width="5.28515625" style="190" customWidth="1"/>
    <col min="13081" max="13081" width="6.28515625" style="190" customWidth="1"/>
    <col min="13082" max="13082" width="22.5703125" style="190" customWidth="1"/>
    <col min="13083" max="13083" width="72.42578125" style="190" customWidth="1"/>
    <col min="13084" max="13084" width="15.28515625" style="190" customWidth="1"/>
    <col min="13085" max="13085" width="14.7109375" style="190" customWidth="1"/>
    <col min="13086" max="13312" width="11.5703125" style="190"/>
    <col min="13313" max="13313" width="5.42578125" style="190" customWidth="1"/>
    <col min="13314" max="13314" width="35.7109375" style="190" customWidth="1"/>
    <col min="13315" max="13315" width="12.85546875" style="190" customWidth="1"/>
    <col min="13316" max="13316" width="11.28515625" style="190" customWidth="1"/>
    <col min="13317" max="13317" width="6.85546875" style="190" customWidth="1"/>
    <col min="13318" max="13318" width="11.140625" style="190" customWidth="1"/>
    <col min="13319" max="13320" width="10" style="190" customWidth="1"/>
    <col min="13321" max="13321" width="10.42578125" style="190" customWidth="1"/>
    <col min="13322" max="13322" width="9.42578125" style="190" customWidth="1"/>
    <col min="13323" max="13323" width="8.85546875" style="190" customWidth="1"/>
    <col min="13324" max="13324" width="10.140625" style="190" customWidth="1"/>
    <col min="13325" max="13325" width="10.5703125" style="190" customWidth="1"/>
    <col min="13326" max="13326" width="8.5703125" style="190" customWidth="1"/>
    <col min="13327" max="13327" width="10.42578125" style="190" customWidth="1"/>
    <col min="13328" max="13328" width="9.42578125" style="190" customWidth="1"/>
    <col min="13329" max="13329" width="11.7109375" style="190" customWidth="1"/>
    <col min="13330" max="13330" width="17" style="190" customWidth="1"/>
    <col min="13331" max="13331" width="11.5703125" style="190"/>
    <col min="13332" max="13332" width="13" style="190" customWidth="1"/>
    <col min="13333" max="13334" width="11.5703125" style="190"/>
    <col min="13335" max="13335" width="6.42578125" style="190" customWidth="1"/>
    <col min="13336" max="13336" width="5.28515625" style="190" customWidth="1"/>
    <col min="13337" max="13337" width="6.28515625" style="190" customWidth="1"/>
    <col min="13338" max="13338" width="22.5703125" style="190" customWidth="1"/>
    <col min="13339" max="13339" width="72.42578125" style="190" customWidth="1"/>
    <col min="13340" max="13340" width="15.28515625" style="190" customWidth="1"/>
    <col min="13341" max="13341" width="14.7109375" style="190" customWidth="1"/>
    <col min="13342" max="13568" width="11.5703125" style="190"/>
    <col min="13569" max="13569" width="5.42578125" style="190" customWidth="1"/>
    <col min="13570" max="13570" width="35.7109375" style="190" customWidth="1"/>
    <col min="13571" max="13571" width="12.85546875" style="190" customWidth="1"/>
    <col min="13572" max="13572" width="11.28515625" style="190" customWidth="1"/>
    <col min="13573" max="13573" width="6.85546875" style="190" customWidth="1"/>
    <col min="13574" max="13574" width="11.140625" style="190" customWidth="1"/>
    <col min="13575" max="13576" width="10" style="190" customWidth="1"/>
    <col min="13577" max="13577" width="10.42578125" style="190" customWidth="1"/>
    <col min="13578" max="13578" width="9.42578125" style="190" customWidth="1"/>
    <col min="13579" max="13579" width="8.85546875" style="190" customWidth="1"/>
    <col min="13580" max="13580" width="10.140625" style="190" customWidth="1"/>
    <col min="13581" max="13581" width="10.5703125" style="190" customWidth="1"/>
    <col min="13582" max="13582" width="8.5703125" style="190" customWidth="1"/>
    <col min="13583" max="13583" width="10.42578125" style="190" customWidth="1"/>
    <col min="13584" max="13584" width="9.42578125" style="190" customWidth="1"/>
    <col min="13585" max="13585" width="11.7109375" style="190" customWidth="1"/>
    <col min="13586" max="13586" width="17" style="190" customWidth="1"/>
    <col min="13587" max="13587" width="11.5703125" style="190"/>
    <col min="13588" max="13588" width="13" style="190" customWidth="1"/>
    <col min="13589" max="13590" width="11.5703125" style="190"/>
    <col min="13591" max="13591" width="6.42578125" style="190" customWidth="1"/>
    <col min="13592" max="13592" width="5.28515625" style="190" customWidth="1"/>
    <col min="13593" max="13593" width="6.28515625" style="190" customWidth="1"/>
    <col min="13594" max="13594" width="22.5703125" style="190" customWidth="1"/>
    <col min="13595" max="13595" width="72.42578125" style="190" customWidth="1"/>
    <col min="13596" max="13596" width="15.28515625" style="190" customWidth="1"/>
    <col min="13597" max="13597" width="14.7109375" style="190" customWidth="1"/>
    <col min="13598" max="13824" width="11.5703125" style="190"/>
    <col min="13825" max="13825" width="5.42578125" style="190" customWidth="1"/>
    <col min="13826" max="13826" width="35.7109375" style="190" customWidth="1"/>
    <col min="13827" max="13827" width="12.85546875" style="190" customWidth="1"/>
    <col min="13828" max="13828" width="11.28515625" style="190" customWidth="1"/>
    <col min="13829" max="13829" width="6.85546875" style="190" customWidth="1"/>
    <col min="13830" max="13830" width="11.140625" style="190" customWidth="1"/>
    <col min="13831" max="13832" width="10" style="190" customWidth="1"/>
    <col min="13833" max="13833" width="10.42578125" style="190" customWidth="1"/>
    <col min="13834" max="13834" width="9.42578125" style="190" customWidth="1"/>
    <col min="13835" max="13835" width="8.85546875" style="190" customWidth="1"/>
    <col min="13836" max="13836" width="10.140625" style="190" customWidth="1"/>
    <col min="13837" max="13837" width="10.5703125" style="190" customWidth="1"/>
    <col min="13838" max="13838" width="8.5703125" style="190" customWidth="1"/>
    <col min="13839" max="13839" width="10.42578125" style="190" customWidth="1"/>
    <col min="13840" max="13840" width="9.42578125" style="190" customWidth="1"/>
    <col min="13841" max="13841" width="11.7109375" style="190" customWidth="1"/>
    <col min="13842" max="13842" width="17" style="190" customWidth="1"/>
    <col min="13843" max="13843" width="11.5703125" style="190"/>
    <col min="13844" max="13844" width="13" style="190" customWidth="1"/>
    <col min="13845" max="13846" width="11.5703125" style="190"/>
    <col min="13847" max="13847" width="6.42578125" style="190" customWidth="1"/>
    <col min="13848" max="13848" width="5.28515625" style="190" customWidth="1"/>
    <col min="13849" max="13849" width="6.28515625" style="190" customWidth="1"/>
    <col min="13850" max="13850" width="22.5703125" style="190" customWidth="1"/>
    <col min="13851" max="13851" width="72.42578125" style="190" customWidth="1"/>
    <col min="13852" max="13852" width="15.28515625" style="190" customWidth="1"/>
    <col min="13853" max="13853" width="14.7109375" style="190" customWidth="1"/>
    <col min="13854" max="14080" width="11.5703125" style="190"/>
    <col min="14081" max="14081" width="5.42578125" style="190" customWidth="1"/>
    <col min="14082" max="14082" width="35.7109375" style="190" customWidth="1"/>
    <col min="14083" max="14083" width="12.85546875" style="190" customWidth="1"/>
    <col min="14084" max="14084" width="11.28515625" style="190" customWidth="1"/>
    <col min="14085" max="14085" width="6.85546875" style="190" customWidth="1"/>
    <col min="14086" max="14086" width="11.140625" style="190" customWidth="1"/>
    <col min="14087" max="14088" width="10" style="190" customWidth="1"/>
    <col min="14089" max="14089" width="10.42578125" style="190" customWidth="1"/>
    <col min="14090" max="14090" width="9.42578125" style="190" customWidth="1"/>
    <col min="14091" max="14091" width="8.85546875" style="190" customWidth="1"/>
    <col min="14092" max="14092" width="10.140625" style="190" customWidth="1"/>
    <col min="14093" max="14093" width="10.5703125" style="190" customWidth="1"/>
    <col min="14094" max="14094" width="8.5703125" style="190" customWidth="1"/>
    <col min="14095" max="14095" width="10.42578125" style="190" customWidth="1"/>
    <col min="14096" max="14096" width="9.42578125" style="190" customWidth="1"/>
    <col min="14097" max="14097" width="11.7109375" style="190" customWidth="1"/>
    <col min="14098" max="14098" width="17" style="190" customWidth="1"/>
    <col min="14099" max="14099" width="11.5703125" style="190"/>
    <col min="14100" max="14100" width="13" style="190" customWidth="1"/>
    <col min="14101" max="14102" width="11.5703125" style="190"/>
    <col min="14103" max="14103" width="6.42578125" style="190" customWidth="1"/>
    <col min="14104" max="14104" width="5.28515625" style="190" customWidth="1"/>
    <col min="14105" max="14105" width="6.28515625" style="190" customWidth="1"/>
    <col min="14106" max="14106" width="22.5703125" style="190" customWidth="1"/>
    <col min="14107" max="14107" width="72.42578125" style="190" customWidth="1"/>
    <col min="14108" max="14108" width="15.28515625" style="190" customWidth="1"/>
    <col min="14109" max="14109" width="14.7109375" style="190" customWidth="1"/>
    <col min="14110" max="14336" width="11.5703125" style="190"/>
    <col min="14337" max="14337" width="5.42578125" style="190" customWidth="1"/>
    <col min="14338" max="14338" width="35.7109375" style="190" customWidth="1"/>
    <col min="14339" max="14339" width="12.85546875" style="190" customWidth="1"/>
    <col min="14340" max="14340" width="11.28515625" style="190" customWidth="1"/>
    <col min="14341" max="14341" width="6.85546875" style="190" customWidth="1"/>
    <col min="14342" max="14342" width="11.140625" style="190" customWidth="1"/>
    <col min="14343" max="14344" width="10" style="190" customWidth="1"/>
    <col min="14345" max="14345" width="10.42578125" style="190" customWidth="1"/>
    <col min="14346" max="14346" width="9.42578125" style="190" customWidth="1"/>
    <col min="14347" max="14347" width="8.85546875" style="190" customWidth="1"/>
    <col min="14348" max="14348" width="10.140625" style="190" customWidth="1"/>
    <col min="14349" max="14349" width="10.5703125" style="190" customWidth="1"/>
    <col min="14350" max="14350" width="8.5703125" style="190" customWidth="1"/>
    <col min="14351" max="14351" width="10.42578125" style="190" customWidth="1"/>
    <col min="14352" max="14352" width="9.42578125" style="190" customWidth="1"/>
    <col min="14353" max="14353" width="11.7109375" style="190" customWidth="1"/>
    <col min="14354" max="14354" width="17" style="190" customWidth="1"/>
    <col min="14355" max="14355" width="11.5703125" style="190"/>
    <col min="14356" max="14356" width="13" style="190" customWidth="1"/>
    <col min="14357" max="14358" width="11.5703125" style="190"/>
    <col min="14359" max="14359" width="6.42578125" style="190" customWidth="1"/>
    <col min="14360" max="14360" width="5.28515625" style="190" customWidth="1"/>
    <col min="14361" max="14361" width="6.28515625" style="190" customWidth="1"/>
    <col min="14362" max="14362" width="22.5703125" style="190" customWidth="1"/>
    <col min="14363" max="14363" width="72.42578125" style="190" customWidth="1"/>
    <col min="14364" max="14364" width="15.28515625" style="190" customWidth="1"/>
    <col min="14365" max="14365" width="14.7109375" style="190" customWidth="1"/>
    <col min="14366" max="14592" width="11.5703125" style="190"/>
    <col min="14593" max="14593" width="5.42578125" style="190" customWidth="1"/>
    <col min="14594" max="14594" width="35.7109375" style="190" customWidth="1"/>
    <col min="14595" max="14595" width="12.85546875" style="190" customWidth="1"/>
    <col min="14596" max="14596" width="11.28515625" style="190" customWidth="1"/>
    <col min="14597" max="14597" width="6.85546875" style="190" customWidth="1"/>
    <col min="14598" max="14598" width="11.140625" style="190" customWidth="1"/>
    <col min="14599" max="14600" width="10" style="190" customWidth="1"/>
    <col min="14601" max="14601" width="10.42578125" style="190" customWidth="1"/>
    <col min="14602" max="14602" width="9.42578125" style="190" customWidth="1"/>
    <col min="14603" max="14603" width="8.85546875" style="190" customWidth="1"/>
    <col min="14604" max="14604" width="10.140625" style="190" customWidth="1"/>
    <col min="14605" max="14605" width="10.5703125" style="190" customWidth="1"/>
    <col min="14606" max="14606" width="8.5703125" style="190" customWidth="1"/>
    <col min="14607" max="14607" width="10.42578125" style="190" customWidth="1"/>
    <col min="14608" max="14608" width="9.42578125" style="190" customWidth="1"/>
    <col min="14609" max="14609" width="11.7109375" style="190" customWidth="1"/>
    <col min="14610" max="14610" width="17" style="190" customWidth="1"/>
    <col min="14611" max="14611" width="11.5703125" style="190"/>
    <col min="14612" max="14612" width="13" style="190" customWidth="1"/>
    <col min="14613" max="14614" width="11.5703125" style="190"/>
    <col min="14615" max="14615" width="6.42578125" style="190" customWidth="1"/>
    <col min="14616" max="14616" width="5.28515625" style="190" customWidth="1"/>
    <col min="14617" max="14617" width="6.28515625" style="190" customWidth="1"/>
    <col min="14618" max="14618" width="22.5703125" style="190" customWidth="1"/>
    <col min="14619" max="14619" width="72.42578125" style="190" customWidth="1"/>
    <col min="14620" max="14620" width="15.28515625" style="190" customWidth="1"/>
    <col min="14621" max="14621" width="14.7109375" style="190" customWidth="1"/>
    <col min="14622" max="14848" width="11.5703125" style="190"/>
    <col min="14849" max="14849" width="5.42578125" style="190" customWidth="1"/>
    <col min="14850" max="14850" width="35.7109375" style="190" customWidth="1"/>
    <col min="14851" max="14851" width="12.85546875" style="190" customWidth="1"/>
    <col min="14852" max="14852" width="11.28515625" style="190" customWidth="1"/>
    <col min="14853" max="14853" width="6.85546875" style="190" customWidth="1"/>
    <col min="14854" max="14854" width="11.140625" style="190" customWidth="1"/>
    <col min="14855" max="14856" width="10" style="190" customWidth="1"/>
    <col min="14857" max="14857" width="10.42578125" style="190" customWidth="1"/>
    <col min="14858" max="14858" width="9.42578125" style="190" customWidth="1"/>
    <col min="14859" max="14859" width="8.85546875" style="190" customWidth="1"/>
    <col min="14860" max="14860" width="10.140625" style="190" customWidth="1"/>
    <col min="14861" max="14861" width="10.5703125" style="190" customWidth="1"/>
    <col min="14862" max="14862" width="8.5703125" style="190" customWidth="1"/>
    <col min="14863" max="14863" width="10.42578125" style="190" customWidth="1"/>
    <col min="14864" max="14864" width="9.42578125" style="190" customWidth="1"/>
    <col min="14865" max="14865" width="11.7109375" style="190" customWidth="1"/>
    <col min="14866" max="14866" width="17" style="190" customWidth="1"/>
    <col min="14867" max="14867" width="11.5703125" style="190"/>
    <col min="14868" max="14868" width="13" style="190" customWidth="1"/>
    <col min="14869" max="14870" width="11.5703125" style="190"/>
    <col min="14871" max="14871" width="6.42578125" style="190" customWidth="1"/>
    <col min="14872" max="14872" width="5.28515625" style="190" customWidth="1"/>
    <col min="14873" max="14873" width="6.28515625" style="190" customWidth="1"/>
    <col min="14874" max="14874" width="22.5703125" style="190" customWidth="1"/>
    <col min="14875" max="14875" width="72.42578125" style="190" customWidth="1"/>
    <col min="14876" max="14876" width="15.28515625" style="190" customWidth="1"/>
    <col min="14877" max="14877" width="14.7109375" style="190" customWidth="1"/>
    <col min="14878" max="15104" width="11.5703125" style="190"/>
    <col min="15105" max="15105" width="5.42578125" style="190" customWidth="1"/>
    <col min="15106" max="15106" width="35.7109375" style="190" customWidth="1"/>
    <col min="15107" max="15107" width="12.85546875" style="190" customWidth="1"/>
    <col min="15108" max="15108" width="11.28515625" style="190" customWidth="1"/>
    <col min="15109" max="15109" width="6.85546875" style="190" customWidth="1"/>
    <col min="15110" max="15110" width="11.140625" style="190" customWidth="1"/>
    <col min="15111" max="15112" width="10" style="190" customWidth="1"/>
    <col min="15113" max="15113" width="10.42578125" style="190" customWidth="1"/>
    <col min="15114" max="15114" width="9.42578125" style="190" customWidth="1"/>
    <col min="15115" max="15115" width="8.85546875" style="190" customWidth="1"/>
    <col min="15116" max="15116" width="10.140625" style="190" customWidth="1"/>
    <col min="15117" max="15117" width="10.5703125" style="190" customWidth="1"/>
    <col min="15118" max="15118" width="8.5703125" style="190" customWidth="1"/>
    <col min="15119" max="15119" width="10.42578125" style="190" customWidth="1"/>
    <col min="15120" max="15120" width="9.42578125" style="190" customWidth="1"/>
    <col min="15121" max="15121" width="11.7109375" style="190" customWidth="1"/>
    <col min="15122" max="15122" width="17" style="190" customWidth="1"/>
    <col min="15123" max="15123" width="11.5703125" style="190"/>
    <col min="15124" max="15124" width="13" style="190" customWidth="1"/>
    <col min="15125" max="15126" width="11.5703125" style="190"/>
    <col min="15127" max="15127" width="6.42578125" style="190" customWidth="1"/>
    <col min="15128" max="15128" width="5.28515625" style="190" customWidth="1"/>
    <col min="15129" max="15129" width="6.28515625" style="190" customWidth="1"/>
    <col min="15130" max="15130" width="22.5703125" style="190" customWidth="1"/>
    <col min="15131" max="15131" width="72.42578125" style="190" customWidth="1"/>
    <col min="15132" max="15132" width="15.28515625" style="190" customWidth="1"/>
    <col min="15133" max="15133" width="14.7109375" style="190" customWidth="1"/>
    <col min="15134" max="15360" width="11.5703125" style="190"/>
    <col min="15361" max="15361" width="5.42578125" style="190" customWidth="1"/>
    <col min="15362" max="15362" width="35.7109375" style="190" customWidth="1"/>
    <col min="15363" max="15363" width="12.85546875" style="190" customWidth="1"/>
    <col min="15364" max="15364" width="11.28515625" style="190" customWidth="1"/>
    <col min="15365" max="15365" width="6.85546875" style="190" customWidth="1"/>
    <col min="15366" max="15366" width="11.140625" style="190" customWidth="1"/>
    <col min="15367" max="15368" width="10" style="190" customWidth="1"/>
    <col min="15369" max="15369" width="10.42578125" style="190" customWidth="1"/>
    <col min="15370" max="15370" width="9.42578125" style="190" customWidth="1"/>
    <col min="15371" max="15371" width="8.85546875" style="190" customWidth="1"/>
    <col min="15372" max="15372" width="10.140625" style="190" customWidth="1"/>
    <col min="15373" max="15373" width="10.5703125" style="190" customWidth="1"/>
    <col min="15374" max="15374" width="8.5703125" style="190" customWidth="1"/>
    <col min="15375" max="15375" width="10.42578125" style="190" customWidth="1"/>
    <col min="15376" max="15376" width="9.42578125" style="190" customWidth="1"/>
    <col min="15377" max="15377" width="11.7109375" style="190" customWidth="1"/>
    <col min="15378" max="15378" width="17" style="190" customWidth="1"/>
    <col min="15379" max="15379" width="11.5703125" style="190"/>
    <col min="15380" max="15380" width="13" style="190" customWidth="1"/>
    <col min="15381" max="15382" width="11.5703125" style="190"/>
    <col min="15383" max="15383" width="6.42578125" style="190" customWidth="1"/>
    <col min="15384" max="15384" width="5.28515625" style="190" customWidth="1"/>
    <col min="15385" max="15385" width="6.28515625" style="190" customWidth="1"/>
    <col min="15386" max="15386" width="22.5703125" style="190" customWidth="1"/>
    <col min="15387" max="15387" width="72.42578125" style="190" customWidth="1"/>
    <col min="15388" max="15388" width="15.28515625" style="190" customWidth="1"/>
    <col min="15389" max="15389" width="14.7109375" style="190" customWidth="1"/>
    <col min="15390" max="15616" width="11.5703125" style="190"/>
    <col min="15617" max="15617" width="5.42578125" style="190" customWidth="1"/>
    <col min="15618" max="15618" width="35.7109375" style="190" customWidth="1"/>
    <col min="15619" max="15619" width="12.85546875" style="190" customWidth="1"/>
    <col min="15620" max="15620" width="11.28515625" style="190" customWidth="1"/>
    <col min="15621" max="15621" width="6.85546875" style="190" customWidth="1"/>
    <col min="15622" max="15622" width="11.140625" style="190" customWidth="1"/>
    <col min="15623" max="15624" width="10" style="190" customWidth="1"/>
    <col min="15625" max="15625" width="10.42578125" style="190" customWidth="1"/>
    <col min="15626" max="15626" width="9.42578125" style="190" customWidth="1"/>
    <col min="15627" max="15627" width="8.85546875" style="190" customWidth="1"/>
    <col min="15628" max="15628" width="10.140625" style="190" customWidth="1"/>
    <col min="15629" max="15629" width="10.5703125" style="190" customWidth="1"/>
    <col min="15630" max="15630" width="8.5703125" style="190" customWidth="1"/>
    <col min="15631" max="15631" width="10.42578125" style="190" customWidth="1"/>
    <col min="15632" max="15632" width="9.42578125" style="190" customWidth="1"/>
    <col min="15633" max="15633" width="11.7109375" style="190" customWidth="1"/>
    <col min="15634" max="15634" width="17" style="190" customWidth="1"/>
    <col min="15635" max="15635" width="11.5703125" style="190"/>
    <col min="15636" max="15636" width="13" style="190" customWidth="1"/>
    <col min="15637" max="15638" width="11.5703125" style="190"/>
    <col min="15639" max="15639" width="6.42578125" style="190" customWidth="1"/>
    <col min="15640" max="15640" width="5.28515625" style="190" customWidth="1"/>
    <col min="15641" max="15641" width="6.28515625" style="190" customWidth="1"/>
    <col min="15642" max="15642" width="22.5703125" style="190" customWidth="1"/>
    <col min="15643" max="15643" width="72.42578125" style="190" customWidth="1"/>
    <col min="15644" max="15644" width="15.28515625" style="190" customWidth="1"/>
    <col min="15645" max="15645" width="14.7109375" style="190" customWidth="1"/>
    <col min="15646" max="15872" width="11.5703125" style="190"/>
    <col min="15873" max="15873" width="5.42578125" style="190" customWidth="1"/>
    <col min="15874" max="15874" width="35.7109375" style="190" customWidth="1"/>
    <col min="15875" max="15875" width="12.85546875" style="190" customWidth="1"/>
    <col min="15876" max="15876" width="11.28515625" style="190" customWidth="1"/>
    <col min="15877" max="15877" width="6.85546875" style="190" customWidth="1"/>
    <col min="15878" max="15878" width="11.140625" style="190" customWidth="1"/>
    <col min="15879" max="15880" width="10" style="190" customWidth="1"/>
    <col min="15881" max="15881" width="10.42578125" style="190" customWidth="1"/>
    <col min="15882" max="15882" width="9.42578125" style="190" customWidth="1"/>
    <col min="15883" max="15883" width="8.85546875" style="190" customWidth="1"/>
    <col min="15884" max="15884" width="10.140625" style="190" customWidth="1"/>
    <col min="15885" max="15885" width="10.5703125" style="190" customWidth="1"/>
    <col min="15886" max="15886" width="8.5703125" style="190" customWidth="1"/>
    <col min="15887" max="15887" width="10.42578125" style="190" customWidth="1"/>
    <col min="15888" max="15888" width="9.42578125" style="190" customWidth="1"/>
    <col min="15889" max="15889" width="11.7109375" style="190" customWidth="1"/>
    <col min="15890" max="15890" width="17" style="190" customWidth="1"/>
    <col min="15891" max="15891" width="11.5703125" style="190"/>
    <col min="15892" max="15892" width="13" style="190" customWidth="1"/>
    <col min="15893" max="15894" width="11.5703125" style="190"/>
    <col min="15895" max="15895" width="6.42578125" style="190" customWidth="1"/>
    <col min="15896" max="15896" width="5.28515625" style="190" customWidth="1"/>
    <col min="15897" max="15897" width="6.28515625" style="190" customWidth="1"/>
    <col min="15898" max="15898" width="22.5703125" style="190" customWidth="1"/>
    <col min="15899" max="15899" width="72.42578125" style="190" customWidth="1"/>
    <col min="15900" max="15900" width="15.28515625" style="190" customWidth="1"/>
    <col min="15901" max="15901" width="14.7109375" style="190" customWidth="1"/>
    <col min="15902" max="16128" width="11.5703125" style="190"/>
    <col min="16129" max="16129" width="5.42578125" style="190" customWidth="1"/>
    <col min="16130" max="16130" width="35.7109375" style="190" customWidth="1"/>
    <col min="16131" max="16131" width="12.85546875" style="190" customWidth="1"/>
    <col min="16132" max="16132" width="11.28515625" style="190" customWidth="1"/>
    <col min="16133" max="16133" width="6.85546875" style="190" customWidth="1"/>
    <col min="16134" max="16134" width="11.140625" style="190" customWidth="1"/>
    <col min="16135" max="16136" width="10" style="190" customWidth="1"/>
    <col min="16137" max="16137" width="10.42578125" style="190" customWidth="1"/>
    <col min="16138" max="16138" width="9.42578125" style="190" customWidth="1"/>
    <col min="16139" max="16139" width="8.85546875" style="190" customWidth="1"/>
    <col min="16140" max="16140" width="10.140625" style="190" customWidth="1"/>
    <col min="16141" max="16141" width="10.5703125" style="190" customWidth="1"/>
    <col min="16142" max="16142" width="8.5703125" style="190" customWidth="1"/>
    <col min="16143" max="16143" width="10.42578125" style="190" customWidth="1"/>
    <col min="16144" max="16144" width="9.42578125" style="190" customWidth="1"/>
    <col min="16145" max="16145" width="11.7109375" style="190" customWidth="1"/>
    <col min="16146" max="16146" width="17" style="190" customWidth="1"/>
    <col min="16147" max="16147" width="11.5703125" style="190"/>
    <col min="16148" max="16148" width="13" style="190" customWidth="1"/>
    <col min="16149" max="16150" width="11.5703125" style="190"/>
    <col min="16151" max="16151" width="6.42578125" style="190" customWidth="1"/>
    <col min="16152" max="16152" width="5.28515625" style="190" customWidth="1"/>
    <col min="16153" max="16153" width="6.28515625" style="190" customWidth="1"/>
    <col min="16154" max="16154" width="22.5703125" style="190" customWidth="1"/>
    <col min="16155" max="16155" width="72.42578125" style="190" customWidth="1"/>
    <col min="16156" max="16156" width="15.28515625" style="190" customWidth="1"/>
    <col min="16157" max="16157" width="14.7109375" style="190" customWidth="1"/>
    <col min="16158" max="16384" width="11.5703125" style="190"/>
  </cols>
  <sheetData>
    <row r="1" spans="1:18">
      <c r="B1" s="191" t="s">
        <v>816</v>
      </c>
    </row>
    <row r="2" spans="1:18">
      <c r="A2" s="193" t="str">
        <f>$A$6</f>
        <v>LITERAL: A</v>
      </c>
    </row>
    <row r="3" spans="1:18">
      <c r="A3" s="193" t="str">
        <f>+A117</f>
        <v>LITERAL: B</v>
      </c>
    </row>
    <row r="4" spans="1:18">
      <c r="A4" s="193" t="str">
        <f>+Z171</f>
        <v>LITERAL: C</v>
      </c>
    </row>
    <row r="6" spans="1:18" ht="26.25">
      <c r="A6" s="476" t="s">
        <v>817</v>
      </c>
      <c r="B6" s="476"/>
      <c r="C6" s="193" t="str">
        <f>+B1</f>
        <v xml:space="preserve">BUSQUE EL LITERAL QUE CORRESPONDA </v>
      </c>
    </row>
    <row r="8" spans="1:18" ht="21">
      <c r="A8" s="477" t="s">
        <v>818</v>
      </c>
      <c r="B8" s="478"/>
      <c r="C8" s="478"/>
      <c r="D8" s="478"/>
      <c r="E8" s="478"/>
      <c r="F8" s="478"/>
      <c r="G8" s="478"/>
      <c r="H8" s="478"/>
      <c r="I8" s="478"/>
      <c r="J8" s="478"/>
      <c r="K8" s="478"/>
      <c r="L8" s="478"/>
      <c r="M8" s="478"/>
      <c r="N8" s="478"/>
      <c r="O8" s="478"/>
      <c r="P8" s="478"/>
      <c r="Q8" s="478"/>
      <c r="R8" s="479"/>
    </row>
    <row r="9" spans="1:18" ht="15.75">
      <c r="A9" s="480" t="s">
        <v>819</v>
      </c>
      <c r="B9" s="481"/>
      <c r="C9" s="481"/>
      <c r="D9" s="481"/>
      <c r="E9" s="481"/>
      <c r="F9" s="481"/>
      <c r="G9" s="481"/>
      <c r="H9" s="481"/>
      <c r="I9" s="481"/>
      <c r="J9" s="481"/>
      <c r="K9" s="481"/>
      <c r="L9" s="481"/>
      <c r="M9" s="481"/>
      <c r="N9" s="481"/>
      <c r="O9" s="481"/>
      <c r="P9" s="481"/>
      <c r="Q9" s="481"/>
      <c r="R9" s="482"/>
    </row>
    <row r="10" spans="1:18" ht="15.75" customHeight="1">
      <c r="A10" s="483" t="s">
        <v>820</v>
      </c>
      <c r="B10" s="484"/>
      <c r="C10" s="484"/>
      <c r="D10" s="484"/>
      <c r="E10" s="484"/>
      <c r="F10" s="484"/>
      <c r="G10" s="484"/>
      <c r="H10" s="484"/>
      <c r="I10" s="484"/>
      <c r="J10" s="484"/>
      <c r="K10" s="484"/>
      <c r="L10" s="484"/>
      <c r="M10" s="484"/>
      <c r="N10" s="484"/>
      <c r="O10" s="484"/>
      <c r="P10" s="484"/>
      <c r="Q10" s="484"/>
      <c r="R10" s="485"/>
    </row>
    <row r="11" spans="1:18" ht="15" customHeight="1">
      <c r="A11" s="486" t="s">
        <v>821</v>
      </c>
      <c r="B11" s="486" t="s">
        <v>822</v>
      </c>
      <c r="C11" s="486" t="s">
        <v>823</v>
      </c>
      <c r="D11" s="486" t="s">
        <v>824</v>
      </c>
      <c r="E11" s="486" t="s">
        <v>825</v>
      </c>
      <c r="F11" s="475" t="s">
        <v>99</v>
      </c>
      <c r="G11" s="475"/>
      <c r="H11" s="475"/>
      <c r="I11" s="475"/>
      <c r="J11" s="475"/>
      <c r="K11" s="475"/>
      <c r="L11" s="468" t="s">
        <v>756</v>
      </c>
      <c r="M11" s="470" t="s">
        <v>826</v>
      </c>
      <c r="N11" s="471"/>
      <c r="O11" s="472"/>
      <c r="P11" s="473" t="s">
        <v>827</v>
      </c>
      <c r="Q11" s="473" t="s">
        <v>828</v>
      </c>
      <c r="R11" s="474" t="s">
        <v>829</v>
      </c>
    </row>
    <row r="12" spans="1:18" ht="98.25" customHeight="1">
      <c r="A12" s="486"/>
      <c r="B12" s="486"/>
      <c r="C12" s="486"/>
      <c r="D12" s="486"/>
      <c r="E12" s="486"/>
      <c r="F12" s="194" t="s">
        <v>830</v>
      </c>
      <c r="G12" s="195" t="s">
        <v>831</v>
      </c>
      <c r="H12" s="195" t="s">
        <v>832</v>
      </c>
      <c r="I12" s="195" t="s">
        <v>833</v>
      </c>
      <c r="J12" s="196" t="s">
        <v>834</v>
      </c>
      <c r="K12" s="196" t="s">
        <v>835</v>
      </c>
      <c r="L12" s="469"/>
      <c r="M12" s="195" t="s">
        <v>836</v>
      </c>
      <c r="N12" s="196" t="s">
        <v>837</v>
      </c>
      <c r="O12" s="197" t="s">
        <v>838</v>
      </c>
      <c r="P12" s="473"/>
      <c r="Q12" s="473"/>
      <c r="R12" s="474"/>
    </row>
    <row r="13" spans="1:18">
      <c r="A13" s="198">
        <v>1</v>
      </c>
      <c r="B13" s="199" t="s">
        <v>839</v>
      </c>
      <c r="C13" s="199">
        <v>2000031266</v>
      </c>
      <c r="D13" s="199" t="s">
        <v>840</v>
      </c>
      <c r="E13" s="200">
        <v>30</v>
      </c>
      <c r="F13" s="201">
        <v>2600</v>
      </c>
      <c r="G13" s="201">
        <v>900</v>
      </c>
      <c r="H13" s="202"/>
      <c r="I13" s="202"/>
      <c r="J13" s="203">
        <f>+S63</f>
        <v>32.166666666666664</v>
      </c>
      <c r="K13" s="203">
        <f>+(F13+G13+H13)/12</f>
        <v>291.66666666666669</v>
      </c>
      <c r="L13" s="204">
        <f>SUM(F13:K13)</f>
        <v>3823.833333333333</v>
      </c>
      <c r="M13" s="202">
        <f>+(F13+G13)*9.45%</f>
        <v>330.74999999999994</v>
      </c>
      <c r="N13" s="201">
        <f>+T87</f>
        <v>126.09583333333335</v>
      </c>
      <c r="O13" s="205">
        <v>0</v>
      </c>
      <c r="P13" s="206">
        <f>SUM(M13:O13)</f>
        <v>456.8458333333333</v>
      </c>
      <c r="Q13" s="206">
        <f>+L13-P13</f>
        <v>3366.9874999999997</v>
      </c>
      <c r="R13" s="198"/>
    </row>
    <row r="14" spans="1:18">
      <c r="A14" s="198">
        <v>2</v>
      </c>
      <c r="B14" s="199" t="s">
        <v>841</v>
      </c>
      <c r="C14" s="199">
        <v>2000050860</v>
      </c>
      <c r="D14" s="199" t="s">
        <v>842</v>
      </c>
      <c r="E14" s="200">
        <v>30</v>
      </c>
      <c r="F14" s="201">
        <v>1500</v>
      </c>
      <c r="G14" s="201">
        <v>0</v>
      </c>
      <c r="H14" s="202"/>
      <c r="I14" s="202"/>
      <c r="J14" s="207">
        <v>0</v>
      </c>
      <c r="K14" s="203">
        <v>0</v>
      </c>
      <c r="L14" s="204">
        <f>SUM(F14:K14)</f>
        <v>1500</v>
      </c>
      <c r="M14" s="202">
        <f>+(F14+G14)*9.45%</f>
        <v>141.74999999999997</v>
      </c>
      <c r="N14" s="207">
        <f>+T114</f>
        <v>29.074999999999999</v>
      </c>
      <c r="O14" s="208">
        <v>0</v>
      </c>
      <c r="P14" s="206">
        <f>SUM(M14:O14)</f>
        <v>170.82499999999996</v>
      </c>
      <c r="Q14" s="206">
        <f>+L14-P14</f>
        <v>1329.175</v>
      </c>
      <c r="R14" s="198"/>
    </row>
    <row r="15" spans="1:18">
      <c r="A15" s="475" t="s">
        <v>843</v>
      </c>
      <c r="B15" s="475"/>
      <c r="C15" s="475"/>
      <c r="D15" s="475"/>
      <c r="E15" s="475"/>
      <c r="F15" s="209">
        <f>SUM(F13:F14)</f>
        <v>4100</v>
      </c>
      <c r="G15" s="209">
        <f t="shared" ref="G15:L15" si="0">SUM(G13:G14)</f>
        <v>900</v>
      </c>
      <c r="H15" s="209">
        <f t="shared" si="0"/>
        <v>0</v>
      </c>
      <c r="I15" s="209">
        <f t="shared" si="0"/>
        <v>0</v>
      </c>
      <c r="J15" s="209">
        <f t="shared" si="0"/>
        <v>32.166666666666664</v>
      </c>
      <c r="K15" s="209">
        <f t="shared" si="0"/>
        <v>291.66666666666669</v>
      </c>
      <c r="L15" s="210">
        <f t="shared" si="0"/>
        <v>5323.833333333333</v>
      </c>
      <c r="M15" s="209">
        <f>SUM(M13:M14)</f>
        <v>472.49999999999989</v>
      </c>
      <c r="N15" s="209">
        <f>SUM(N13:N14)</f>
        <v>155.17083333333335</v>
      </c>
      <c r="O15" s="211">
        <f>SUM(O13:O14)</f>
        <v>0</v>
      </c>
      <c r="P15" s="212">
        <f>SUM(P13:P14)</f>
        <v>627.67083333333323</v>
      </c>
      <c r="Q15" s="212">
        <f>SUM(Q13:Q14)</f>
        <v>4696.1624999999995</v>
      </c>
      <c r="R15" s="209"/>
    </row>
    <row r="16" spans="1:18">
      <c r="A16" s="497">
        <f ca="1">TODAY()</f>
        <v>43236</v>
      </c>
      <c r="B16" s="498"/>
      <c r="C16" s="498"/>
      <c r="D16" s="498"/>
      <c r="E16" s="498"/>
      <c r="F16" s="498"/>
      <c r="G16" s="213"/>
      <c r="H16" s="213"/>
      <c r="I16" s="213"/>
      <c r="J16" s="213"/>
      <c r="K16" s="213"/>
      <c r="L16" s="213"/>
      <c r="M16" s="213"/>
      <c r="N16" s="213"/>
      <c r="O16" s="214"/>
      <c r="P16" s="214"/>
      <c r="Q16" s="214"/>
      <c r="R16" s="215"/>
    </row>
    <row r="17" spans="1:18">
      <c r="A17" s="216"/>
      <c r="B17" s="217"/>
      <c r="C17" s="217"/>
      <c r="D17" s="217"/>
      <c r="E17" s="217"/>
      <c r="F17" s="218"/>
      <c r="G17" s="218"/>
      <c r="H17" s="218"/>
      <c r="I17" s="218"/>
      <c r="J17" s="218"/>
      <c r="K17" s="218"/>
      <c r="L17" s="218"/>
      <c r="M17" s="218"/>
      <c r="N17" s="218"/>
      <c r="O17" s="219"/>
      <c r="P17" s="219"/>
      <c r="Q17" s="219"/>
      <c r="R17" s="220"/>
    </row>
    <row r="18" spans="1:18">
      <c r="A18" s="216"/>
      <c r="B18" s="217"/>
      <c r="C18" s="217"/>
      <c r="D18" s="217"/>
      <c r="E18" s="217"/>
      <c r="F18" s="218"/>
      <c r="G18" s="218"/>
      <c r="H18" s="218"/>
      <c r="I18" s="218"/>
      <c r="J18" s="218"/>
      <c r="K18" s="218"/>
      <c r="L18" s="218"/>
      <c r="M18" s="218"/>
      <c r="N18" s="218"/>
      <c r="O18" s="219"/>
      <c r="P18" s="219"/>
      <c r="Q18" s="219"/>
      <c r="R18" s="220"/>
    </row>
    <row r="19" spans="1:18">
      <c r="A19" s="216"/>
      <c r="B19" s="217"/>
      <c r="C19" s="221"/>
      <c r="D19" s="221"/>
      <c r="E19" s="221"/>
      <c r="F19" s="221"/>
      <c r="J19" s="218"/>
      <c r="K19" s="218"/>
      <c r="L19" s="221"/>
      <c r="M19" s="221"/>
      <c r="N19" s="221"/>
      <c r="O19" s="222"/>
      <c r="P19" s="219"/>
      <c r="Q19" s="219"/>
      <c r="R19" s="220"/>
    </row>
    <row r="20" spans="1:18">
      <c r="A20" s="216"/>
      <c r="B20" s="217"/>
      <c r="C20" s="218" t="str">
        <f>+B13</f>
        <v>CARLOS MARCELO ZAPATA CARPIO</v>
      </c>
      <c r="D20" s="218"/>
      <c r="E20" s="218"/>
      <c r="F20" s="218"/>
      <c r="J20" s="218"/>
      <c r="K20" s="218"/>
      <c r="L20" s="218" t="str">
        <f>+B14</f>
        <v>DOLORES AURELIA FREIRE NAVARRO</v>
      </c>
      <c r="M20" s="218"/>
      <c r="N20" s="218"/>
      <c r="O20" s="219"/>
      <c r="P20" s="219"/>
      <c r="Q20" s="219"/>
      <c r="R20" s="220"/>
    </row>
    <row r="21" spans="1:18">
      <c r="A21" s="216"/>
      <c r="B21" s="217"/>
      <c r="C21" s="218" t="s">
        <v>840</v>
      </c>
      <c r="D21" s="218"/>
      <c r="E21" s="218"/>
      <c r="F21" s="218"/>
      <c r="J21" s="218"/>
      <c r="K21" s="218"/>
      <c r="L21" s="219" t="s">
        <v>844</v>
      </c>
      <c r="M21" s="218"/>
      <c r="N21" s="218"/>
      <c r="P21" s="219"/>
      <c r="Q21" s="219"/>
      <c r="R21" s="220"/>
    </row>
    <row r="22" spans="1:18">
      <c r="A22" s="223"/>
      <c r="B22" s="224"/>
      <c r="C22" s="224"/>
      <c r="D22" s="224"/>
      <c r="E22" s="224"/>
      <c r="F22" s="221"/>
      <c r="G22" s="221"/>
      <c r="H22" s="221"/>
      <c r="I22" s="221"/>
      <c r="J22" s="221"/>
      <c r="K22" s="221"/>
      <c r="L22" s="221"/>
      <c r="M22" s="221"/>
      <c r="N22" s="221"/>
      <c r="O22" s="222"/>
      <c r="P22" s="222"/>
      <c r="Q22" s="222"/>
      <c r="R22" s="225"/>
    </row>
    <row r="24" spans="1:18">
      <c r="F24" s="499" t="s">
        <v>845</v>
      </c>
      <c r="G24" s="499"/>
      <c r="H24" s="499"/>
      <c r="I24" s="499"/>
      <c r="J24" s="499"/>
      <c r="K24" s="499"/>
    </row>
    <row r="25" spans="1:18" ht="15.75" thickBot="1">
      <c r="F25" s="500" t="s">
        <v>846</v>
      </c>
      <c r="G25" s="500"/>
      <c r="H25" s="500"/>
      <c r="I25" s="500"/>
      <c r="J25" s="500"/>
      <c r="K25" s="500"/>
    </row>
    <row r="26" spans="1:18" ht="15.75" thickBot="1">
      <c r="F26" s="226" t="s">
        <v>1</v>
      </c>
      <c r="G26" s="501" t="s">
        <v>617</v>
      </c>
      <c r="H26" s="501"/>
      <c r="I26" s="226" t="s">
        <v>847</v>
      </c>
      <c r="J26" s="226" t="s">
        <v>848</v>
      </c>
      <c r="K26" s="227" t="s">
        <v>2</v>
      </c>
      <c r="L26" s="228"/>
    </row>
    <row r="27" spans="1:18">
      <c r="F27" s="229">
        <v>43220</v>
      </c>
      <c r="G27" s="487" t="s">
        <v>849</v>
      </c>
      <c r="H27" s="487"/>
      <c r="I27" s="230"/>
      <c r="J27" s="231">
        <f>+F15</f>
        <v>4100</v>
      </c>
      <c r="K27" s="232"/>
      <c r="L27" s="228"/>
    </row>
    <row r="28" spans="1:18">
      <c r="F28" s="233"/>
      <c r="G28" s="487" t="s">
        <v>850</v>
      </c>
      <c r="H28" s="487"/>
      <c r="I28" s="234"/>
      <c r="J28" s="235">
        <f>+G15</f>
        <v>900</v>
      </c>
      <c r="K28" s="236"/>
      <c r="L28" s="228"/>
    </row>
    <row r="29" spans="1:18">
      <c r="F29" s="233"/>
      <c r="G29" s="487" t="s">
        <v>851</v>
      </c>
      <c r="H29" s="487"/>
      <c r="I29" s="234"/>
      <c r="J29" s="235">
        <f>+K15</f>
        <v>291.66666666666669</v>
      </c>
      <c r="K29" s="236"/>
      <c r="L29" s="228"/>
    </row>
    <row r="30" spans="1:18">
      <c r="F30" s="233"/>
      <c r="G30" s="487" t="s">
        <v>852</v>
      </c>
      <c r="H30" s="487"/>
      <c r="I30" s="234"/>
      <c r="J30" s="235">
        <f>+J15</f>
        <v>32.166666666666664</v>
      </c>
      <c r="K30" s="236"/>
      <c r="L30" s="228"/>
    </row>
    <row r="31" spans="1:18" ht="23.25" customHeight="1">
      <c r="F31" s="233"/>
      <c r="G31" s="487" t="s">
        <v>853</v>
      </c>
      <c r="H31" s="487"/>
      <c r="I31" s="234"/>
      <c r="J31" s="234"/>
      <c r="K31" s="237">
        <f>+M15</f>
        <v>472.49999999999989</v>
      </c>
      <c r="L31" s="228"/>
    </row>
    <row r="32" spans="1:18">
      <c r="F32" s="238"/>
      <c r="G32" s="487" t="s">
        <v>854</v>
      </c>
      <c r="H32" s="487"/>
      <c r="I32" s="234"/>
      <c r="J32" s="234"/>
      <c r="K32" s="237">
        <f>+N15</f>
        <v>155.17083333333335</v>
      </c>
      <c r="L32" s="228"/>
    </row>
    <row r="33" spans="1:27">
      <c r="F33" s="239"/>
      <c r="G33" s="487" t="s">
        <v>855</v>
      </c>
      <c r="H33" s="487"/>
      <c r="I33" s="240"/>
      <c r="J33" s="240"/>
      <c r="K33" s="241">
        <f>+Q15</f>
        <v>4696.1624999999995</v>
      </c>
      <c r="L33" s="228"/>
    </row>
    <row r="34" spans="1:27" ht="15" customHeight="1">
      <c r="F34" s="488"/>
      <c r="G34" s="491" t="s">
        <v>856</v>
      </c>
      <c r="H34" s="492"/>
      <c r="I34" s="240"/>
      <c r="J34" s="242"/>
      <c r="K34" s="241"/>
      <c r="L34" s="228"/>
    </row>
    <row r="35" spans="1:27">
      <c r="F35" s="489"/>
      <c r="G35" s="493"/>
      <c r="H35" s="494"/>
      <c r="I35" s="240"/>
      <c r="J35" s="240"/>
      <c r="K35" s="243"/>
      <c r="L35" s="228"/>
    </row>
    <row r="36" spans="1:27" ht="15.75" thickBot="1">
      <c r="F36" s="490"/>
      <c r="G36" s="495"/>
      <c r="H36" s="496"/>
      <c r="I36" s="244" t="s">
        <v>857</v>
      </c>
      <c r="J36" s="245">
        <f>SUM(J27:J35)</f>
        <v>5323.8333333333339</v>
      </c>
      <c r="K36" s="246">
        <f>SUM(K27:K35)</f>
        <v>5323.833333333333</v>
      </c>
      <c r="L36" s="228"/>
    </row>
    <row r="41" spans="1:27" s="247" customFormat="1">
      <c r="B41" s="248"/>
      <c r="C41" s="249"/>
      <c r="D41" s="250"/>
      <c r="AA41" s="251"/>
    </row>
    <row r="42" spans="1:27" s="247" customFormat="1">
      <c r="B42" s="248"/>
      <c r="C42" s="249"/>
      <c r="D42" s="250"/>
      <c r="AA42" s="251"/>
    </row>
    <row r="43" spans="1:27" ht="21">
      <c r="A43" s="477" t="s">
        <v>818</v>
      </c>
      <c r="B43" s="478"/>
      <c r="C43" s="478"/>
      <c r="D43" s="478"/>
      <c r="E43" s="478"/>
      <c r="F43" s="478"/>
      <c r="G43" s="478"/>
      <c r="H43" s="478"/>
      <c r="I43" s="478"/>
      <c r="J43" s="478"/>
      <c r="K43" s="478"/>
      <c r="L43" s="478"/>
      <c r="M43" s="478"/>
      <c r="N43" s="478"/>
      <c r="O43" s="479"/>
      <c r="P43" s="252"/>
      <c r="Q43" s="252"/>
      <c r="R43" s="252"/>
    </row>
    <row r="44" spans="1:27" ht="15.75">
      <c r="A44" s="480" t="s">
        <v>858</v>
      </c>
      <c r="B44" s="481"/>
      <c r="C44" s="481"/>
      <c r="D44" s="481"/>
      <c r="E44" s="481"/>
      <c r="F44" s="481"/>
      <c r="G44" s="481"/>
      <c r="H44" s="481"/>
      <c r="I44" s="481"/>
      <c r="J44" s="481"/>
      <c r="K44" s="481"/>
      <c r="L44" s="481"/>
      <c r="M44" s="481"/>
      <c r="N44" s="481"/>
      <c r="O44" s="482"/>
      <c r="P44" s="253"/>
      <c r="Q44" s="253"/>
      <c r="R44" s="253"/>
    </row>
    <row r="45" spans="1:27" ht="15.75" customHeight="1">
      <c r="A45" s="483" t="s">
        <v>859</v>
      </c>
      <c r="B45" s="484"/>
      <c r="C45" s="484"/>
      <c r="D45" s="484"/>
      <c r="E45" s="484"/>
      <c r="F45" s="484"/>
      <c r="G45" s="484"/>
      <c r="H45" s="484"/>
      <c r="I45" s="484"/>
      <c r="J45" s="484"/>
      <c r="K45" s="484"/>
      <c r="L45" s="484"/>
      <c r="M45" s="484"/>
      <c r="N45" s="484"/>
      <c r="O45" s="485"/>
      <c r="P45" s="254"/>
      <c r="Q45" s="254"/>
      <c r="R45" s="254"/>
    </row>
    <row r="46" spans="1:27" ht="15" customHeight="1">
      <c r="A46" s="486" t="s">
        <v>821</v>
      </c>
      <c r="B46" s="486" t="s">
        <v>822</v>
      </c>
      <c r="C46" s="486" t="s">
        <v>823</v>
      </c>
      <c r="D46" s="486" t="s">
        <v>824</v>
      </c>
      <c r="E46" s="486" t="s">
        <v>825</v>
      </c>
      <c r="F46" s="508" t="s">
        <v>99</v>
      </c>
      <c r="G46" s="509"/>
      <c r="H46" s="510"/>
      <c r="I46" s="511" t="s">
        <v>860</v>
      </c>
      <c r="J46" s="502" t="s">
        <v>861</v>
      </c>
      <c r="K46" s="502"/>
      <c r="L46" s="502"/>
      <c r="M46" s="502"/>
      <c r="N46" s="502"/>
      <c r="O46" s="503" t="s">
        <v>862</v>
      </c>
      <c r="P46" s="505"/>
      <c r="Q46" s="506"/>
      <c r="R46" s="507"/>
    </row>
    <row r="47" spans="1:27" ht="98.25" customHeight="1">
      <c r="A47" s="486"/>
      <c r="B47" s="486"/>
      <c r="C47" s="486"/>
      <c r="D47" s="486"/>
      <c r="E47" s="486"/>
      <c r="F47" s="194" t="s">
        <v>830</v>
      </c>
      <c r="G47" s="195" t="s">
        <v>831</v>
      </c>
      <c r="H47" s="195" t="s">
        <v>832</v>
      </c>
      <c r="I47" s="512"/>
      <c r="J47" s="195" t="s">
        <v>863</v>
      </c>
      <c r="K47" s="195" t="s">
        <v>833</v>
      </c>
      <c r="L47" s="196" t="s">
        <v>834</v>
      </c>
      <c r="M47" s="255" t="s">
        <v>835</v>
      </c>
      <c r="N47" s="195" t="s">
        <v>864</v>
      </c>
      <c r="O47" s="504"/>
      <c r="P47" s="505"/>
      <c r="Q47" s="506"/>
      <c r="R47" s="507"/>
    </row>
    <row r="48" spans="1:27">
      <c r="A48" s="198">
        <v>1</v>
      </c>
      <c r="B48" s="199" t="s">
        <v>839</v>
      </c>
      <c r="C48" s="199">
        <v>2000031266</v>
      </c>
      <c r="D48" s="199" t="s">
        <v>840</v>
      </c>
      <c r="E48" s="200">
        <v>30</v>
      </c>
      <c r="F48" s="201">
        <v>2600</v>
      </c>
      <c r="G48" s="201">
        <v>900</v>
      </c>
      <c r="H48" s="202"/>
      <c r="I48" s="256">
        <f>SUM(F48:H48)</f>
        <v>3500</v>
      </c>
      <c r="J48" s="203">
        <f>+I48*12.15%</f>
        <v>425.25</v>
      </c>
      <c r="K48" s="203">
        <f>+I48*8.33%</f>
        <v>291.55</v>
      </c>
      <c r="L48" s="203">
        <v>0</v>
      </c>
      <c r="M48" s="201">
        <v>0</v>
      </c>
      <c r="N48" s="201">
        <f>+I48/24</f>
        <v>145.83333333333334</v>
      </c>
      <c r="O48" s="257">
        <f>SUM(J48:N48)</f>
        <v>862.63333333333333</v>
      </c>
      <c r="P48" s="258"/>
      <c r="Q48" s="259"/>
      <c r="R48" s="260"/>
    </row>
    <row r="49" spans="1:26" s="190" customFormat="1">
      <c r="A49" s="198">
        <v>2</v>
      </c>
      <c r="B49" s="199" t="s">
        <v>841</v>
      </c>
      <c r="C49" s="199">
        <v>2000050860</v>
      </c>
      <c r="D49" s="199" t="s">
        <v>842</v>
      </c>
      <c r="E49" s="200">
        <v>30</v>
      </c>
      <c r="F49" s="201">
        <v>1500</v>
      </c>
      <c r="G49" s="201">
        <v>0</v>
      </c>
      <c r="H49" s="202"/>
      <c r="I49" s="256">
        <f>SUM(F49:H49)</f>
        <v>1500</v>
      </c>
      <c r="J49" s="203">
        <f>+I49*12.15%</f>
        <v>182.25</v>
      </c>
      <c r="K49" s="203">
        <f>+I49*8.33%</f>
        <v>124.95</v>
      </c>
      <c r="L49" s="203">
        <f>+S63</f>
        <v>32.166666666666664</v>
      </c>
      <c r="M49" s="201">
        <f>+I49/12</f>
        <v>125</v>
      </c>
      <c r="N49" s="201">
        <f>+I49/24</f>
        <v>62.5</v>
      </c>
      <c r="O49" s="257">
        <f>SUM(J49:N49)</f>
        <v>526.86666666666667</v>
      </c>
      <c r="P49" s="258"/>
      <c r="Q49" s="259"/>
      <c r="R49" s="260"/>
    </row>
    <row r="50" spans="1:26" s="190" customFormat="1">
      <c r="A50" s="475" t="s">
        <v>843</v>
      </c>
      <c r="B50" s="475"/>
      <c r="C50" s="475"/>
      <c r="D50" s="475"/>
      <c r="E50" s="475"/>
      <c r="F50" s="209">
        <f>SUM(F48:F49)</f>
        <v>4100</v>
      </c>
      <c r="G50" s="209">
        <f t="shared" ref="G50:O50" si="1">SUM(G48:G49)</f>
        <v>900</v>
      </c>
      <c r="H50" s="209">
        <f t="shared" si="1"/>
        <v>0</v>
      </c>
      <c r="I50" s="261">
        <f t="shared" si="1"/>
        <v>5000</v>
      </c>
      <c r="J50" s="209">
        <f t="shared" si="1"/>
        <v>607.5</v>
      </c>
      <c r="K50" s="209">
        <f t="shared" si="1"/>
        <v>416.5</v>
      </c>
      <c r="L50" s="209">
        <f t="shared" si="1"/>
        <v>32.166666666666664</v>
      </c>
      <c r="M50" s="209">
        <f t="shared" si="1"/>
        <v>125</v>
      </c>
      <c r="N50" s="209">
        <f t="shared" si="1"/>
        <v>208.33333333333334</v>
      </c>
      <c r="O50" s="261">
        <f t="shared" si="1"/>
        <v>1389.5</v>
      </c>
      <c r="P50" s="262"/>
      <c r="Q50" s="219"/>
      <c r="R50" s="218"/>
    </row>
    <row r="51" spans="1:26">
      <c r="A51" s="497">
        <f ca="1">TODAY()</f>
        <v>43236</v>
      </c>
      <c r="B51" s="498"/>
      <c r="C51" s="498"/>
      <c r="D51" s="498"/>
      <c r="E51" s="498"/>
      <c r="F51" s="498"/>
      <c r="G51" s="213"/>
      <c r="H51" s="213"/>
      <c r="I51" s="213"/>
      <c r="J51" s="213"/>
      <c r="K51" s="213"/>
      <c r="L51" s="213"/>
      <c r="M51" s="213"/>
      <c r="N51" s="213"/>
      <c r="O51" s="263"/>
      <c r="P51" s="262"/>
      <c r="Q51" s="219"/>
      <c r="R51" s="218"/>
    </row>
    <row r="52" spans="1:26">
      <c r="A52" s="216"/>
      <c r="B52" s="217"/>
      <c r="C52" s="217"/>
      <c r="D52" s="217"/>
      <c r="E52" s="217"/>
      <c r="F52" s="218"/>
      <c r="G52" s="218"/>
      <c r="H52" s="218"/>
      <c r="I52" s="218"/>
      <c r="J52" s="218"/>
      <c r="K52" s="218"/>
      <c r="L52" s="218"/>
      <c r="M52" s="218"/>
      <c r="N52" s="218"/>
      <c r="O52" s="264"/>
      <c r="P52" s="262"/>
      <c r="Q52" s="219"/>
      <c r="R52" s="218"/>
    </row>
    <row r="53" spans="1:26">
      <c r="A53" s="216"/>
      <c r="B53" s="217"/>
      <c r="C53" s="217"/>
      <c r="D53" s="217"/>
      <c r="E53" s="217"/>
      <c r="F53" s="218"/>
      <c r="G53" s="218"/>
      <c r="H53" s="218"/>
      <c r="I53" s="218"/>
      <c r="J53" s="218"/>
      <c r="K53" s="218"/>
      <c r="L53" s="218"/>
      <c r="M53" s="218"/>
      <c r="N53" s="218"/>
      <c r="O53" s="264"/>
      <c r="P53" s="262"/>
      <c r="Q53" s="219"/>
      <c r="R53" s="218"/>
    </row>
    <row r="54" spans="1:26">
      <c r="A54" s="216"/>
      <c r="B54" s="221"/>
      <c r="D54" s="218"/>
      <c r="E54" s="218"/>
      <c r="F54" s="218"/>
      <c r="J54" s="221"/>
      <c r="K54" s="221"/>
      <c r="L54" s="221"/>
      <c r="M54" s="222"/>
      <c r="P54" s="262"/>
      <c r="Q54" s="219"/>
      <c r="R54" s="218"/>
    </row>
    <row r="55" spans="1:26">
      <c r="A55" s="216"/>
      <c r="B55" s="218" t="str">
        <f>+B48</f>
        <v>CARLOS MARCELO ZAPATA CARPIO</v>
      </c>
      <c r="D55" s="218"/>
      <c r="E55" s="218"/>
      <c r="F55" s="218"/>
      <c r="J55" s="218" t="str">
        <f>+B49</f>
        <v>DOLORES AURELIA FREIRE NAVARRO</v>
      </c>
      <c r="K55" s="218"/>
      <c r="L55" s="218"/>
      <c r="M55" s="219"/>
      <c r="P55" s="262"/>
      <c r="Q55" s="219"/>
      <c r="R55" s="218"/>
    </row>
    <row r="56" spans="1:26">
      <c r="A56" s="216"/>
      <c r="B56" s="218" t="s">
        <v>840</v>
      </c>
      <c r="D56" s="218"/>
      <c r="E56" s="218"/>
      <c r="F56" s="218"/>
      <c r="J56" s="219" t="s">
        <v>844</v>
      </c>
      <c r="K56" s="218"/>
      <c r="L56" s="218"/>
      <c r="M56" s="260"/>
      <c r="P56" s="262"/>
      <c r="Q56" s="219"/>
      <c r="R56" s="218"/>
    </row>
    <row r="57" spans="1:26" s="190" customFormat="1">
      <c r="A57" s="223"/>
      <c r="B57" s="224"/>
      <c r="C57" s="224"/>
      <c r="D57" s="224"/>
      <c r="E57" s="224"/>
      <c r="F57" s="221"/>
      <c r="G57" s="221"/>
      <c r="H57" s="221"/>
      <c r="I57" s="221"/>
      <c r="J57" s="221"/>
      <c r="K57" s="221"/>
      <c r="L57" s="221"/>
      <c r="M57" s="221"/>
      <c r="N57" s="221"/>
      <c r="O57" s="265"/>
      <c r="P57" s="262"/>
      <c r="Q57" s="219"/>
      <c r="R57" s="218"/>
    </row>
    <row r="58" spans="1:26" s="190" customFormat="1"/>
    <row r="59" spans="1:26" s="190" customFormat="1">
      <c r="B59" s="266"/>
      <c r="C59" s="266"/>
      <c r="D59" s="266"/>
      <c r="E59" s="266"/>
      <c r="F59" s="499" t="s">
        <v>845</v>
      </c>
      <c r="G59" s="499"/>
      <c r="H59" s="499"/>
      <c r="I59" s="499"/>
      <c r="J59" s="499"/>
      <c r="K59" s="499"/>
    </row>
    <row r="60" spans="1:26" s="190" customFormat="1" ht="19.5" thickBot="1">
      <c r="B60" s="267"/>
      <c r="C60" s="266"/>
      <c r="D60" s="266"/>
      <c r="E60" s="266"/>
      <c r="F60" s="500" t="s">
        <v>865</v>
      </c>
      <c r="G60" s="500"/>
      <c r="H60" s="500"/>
      <c r="I60" s="500"/>
      <c r="J60" s="500"/>
      <c r="K60" s="500"/>
      <c r="Q60" s="519" t="s">
        <v>866</v>
      </c>
      <c r="R60" s="519"/>
      <c r="S60" s="519"/>
      <c r="T60" s="519"/>
      <c r="U60" s="519"/>
      <c r="V60" s="519"/>
      <c r="W60" s="519"/>
      <c r="X60" s="519"/>
      <c r="Y60" s="519"/>
      <c r="Z60" s="519"/>
    </row>
    <row r="61" spans="1:26" s="190" customFormat="1" ht="15.75" thickBot="1">
      <c r="B61" s="267"/>
      <c r="C61" s="266"/>
      <c r="D61" s="266"/>
      <c r="E61" s="266"/>
      <c r="F61" s="226" t="s">
        <v>1</v>
      </c>
      <c r="G61" s="501" t="s">
        <v>617</v>
      </c>
      <c r="H61" s="501"/>
      <c r="I61" s="226" t="s">
        <v>847</v>
      </c>
      <c r="J61" s="226" t="s">
        <v>848</v>
      </c>
      <c r="K61" s="227" t="s">
        <v>2</v>
      </c>
      <c r="R61" s="192"/>
    </row>
    <row r="62" spans="1:26">
      <c r="B62" s="520"/>
      <c r="C62" s="520"/>
      <c r="D62" s="268"/>
      <c r="E62" s="268"/>
      <c r="F62" s="229">
        <v>43220</v>
      </c>
      <c r="G62" s="513" t="str">
        <f>+J47</f>
        <v>Apoarte patronal (12,15)</v>
      </c>
      <c r="H62" s="513"/>
      <c r="I62" s="230"/>
      <c r="J62" s="231">
        <f>+J50</f>
        <v>607.5</v>
      </c>
      <c r="K62" s="232"/>
      <c r="Q62" s="521" t="s">
        <v>867</v>
      </c>
      <c r="R62" s="269" t="s">
        <v>868</v>
      </c>
      <c r="S62" s="269" t="s">
        <v>869</v>
      </c>
    </row>
    <row r="63" spans="1:26">
      <c r="B63" s="267"/>
      <c r="C63" s="270"/>
      <c r="D63" s="267"/>
      <c r="E63" s="270"/>
      <c r="F63" s="233"/>
      <c r="G63" s="513" t="str">
        <f>+K47</f>
        <v>Fondos de reserva</v>
      </c>
      <c r="H63" s="513"/>
      <c r="I63" s="234"/>
      <c r="J63" s="235">
        <f>+K50</f>
        <v>416.5</v>
      </c>
      <c r="K63" s="236"/>
      <c r="Q63" s="522"/>
      <c r="R63" s="271">
        <v>386</v>
      </c>
      <c r="S63" s="271">
        <f>+R63/12</f>
        <v>32.166666666666664</v>
      </c>
    </row>
    <row r="64" spans="1:26" s="190" customFormat="1">
      <c r="B64" s="267"/>
      <c r="C64" s="270"/>
      <c r="D64" s="267"/>
      <c r="E64" s="270"/>
      <c r="F64" s="233"/>
      <c r="G64" s="513" t="str">
        <f>+L47</f>
        <v>Decimocuarta Remuneración</v>
      </c>
      <c r="H64" s="513"/>
      <c r="I64" s="234"/>
      <c r="J64" s="235">
        <f>+L50</f>
        <v>32.166666666666664</v>
      </c>
      <c r="K64" s="236"/>
      <c r="R64" s="192"/>
    </row>
    <row r="65" spans="2:27" ht="15" customHeight="1">
      <c r="B65" s="267"/>
      <c r="C65" s="272"/>
      <c r="D65" s="267"/>
      <c r="E65" s="270"/>
      <c r="F65" s="233"/>
      <c r="G65" s="514" t="str">
        <f>+M47</f>
        <v xml:space="preserve">Decimotercera remuneración </v>
      </c>
      <c r="H65" s="515"/>
      <c r="I65" s="234"/>
      <c r="J65" s="235">
        <f>+M50</f>
        <v>125</v>
      </c>
      <c r="K65" s="236"/>
      <c r="Q65" s="516" t="s">
        <v>870</v>
      </c>
      <c r="R65" s="516"/>
      <c r="S65" s="516"/>
      <c r="T65" s="516"/>
      <c r="U65" s="516"/>
      <c r="V65" s="516"/>
      <c r="AA65" s="190"/>
    </row>
    <row r="66" spans="2:27" ht="15" customHeight="1">
      <c r="B66" s="267"/>
      <c r="C66" s="272"/>
      <c r="D66" s="267"/>
      <c r="E66" s="270"/>
      <c r="F66" s="233"/>
      <c r="G66" s="517" t="str">
        <f>+N47</f>
        <v>Vacaciones</v>
      </c>
      <c r="H66" s="518"/>
      <c r="I66" s="234"/>
      <c r="J66" s="235">
        <f>+N50</f>
        <v>208.33333333333334</v>
      </c>
      <c r="K66" s="237"/>
      <c r="Q66" s="273" t="s">
        <v>871</v>
      </c>
      <c r="R66" s="274" t="s">
        <v>872</v>
      </c>
      <c r="S66" s="198"/>
      <c r="T66" s="198"/>
      <c r="U66" s="198"/>
      <c r="V66" s="198"/>
    </row>
    <row r="67" spans="2:27">
      <c r="B67" s="267"/>
      <c r="C67" s="270"/>
      <c r="D67" s="266"/>
      <c r="E67" s="266"/>
      <c r="F67" s="238"/>
      <c r="G67" s="513" t="s">
        <v>873</v>
      </c>
      <c r="H67" s="513"/>
      <c r="I67" s="234"/>
      <c r="K67" s="237">
        <v>607.5</v>
      </c>
      <c r="Q67" s="273" t="s">
        <v>874</v>
      </c>
      <c r="R67" s="274" t="s">
        <v>875</v>
      </c>
      <c r="S67" s="198"/>
      <c r="T67" s="198"/>
      <c r="U67" s="198"/>
      <c r="V67" s="198"/>
    </row>
    <row r="68" spans="2:27">
      <c r="B68" s="275"/>
      <c r="C68" s="276"/>
      <c r="D68" s="275"/>
      <c r="E68" s="275"/>
      <c r="F68" s="238"/>
      <c r="G68" s="513" t="s">
        <v>876</v>
      </c>
      <c r="H68" s="513"/>
      <c r="I68" s="234"/>
      <c r="J68" s="234"/>
      <c r="K68" s="237">
        <v>416.5</v>
      </c>
      <c r="Q68" s="273" t="s">
        <v>877</v>
      </c>
      <c r="R68" s="274" t="s">
        <v>878</v>
      </c>
      <c r="S68" s="198"/>
      <c r="T68" s="198"/>
      <c r="U68" s="198"/>
      <c r="V68" s="198"/>
    </row>
    <row r="69" spans="2:27">
      <c r="F69" s="238"/>
      <c r="G69" s="513" t="s">
        <v>879</v>
      </c>
      <c r="H69" s="513"/>
      <c r="I69" s="198"/>
      <c r="J69" s="198"/>
      <c r="K69" s="198">
        <v>32.166666666666664</v>
      </c>
      <c r="Q69" s="273" t="s">
        <v>880</v>
      </c>
      <c r="R69" s="274" t="s">
        <v>881</v>
      </c>
      <c r="S69" s="198"/>
      <c r="T69" s="198"/>
      <c r="U69" s="198"/>
      <c r="V69" s="198"/>
    </row>
    <row r="70" spans="2:27">
      <c r="F70" s="238"/>
      <c r="G70" s="514" t="s">
        <v>882</v>
      </c>
      <c r="H70" s="515"/>
      <c r="I70" s="198"/>
      <c r="J70" s="198"/>
      <c r="K70" s="198">
        <v>125</v>
      </c>
      <c r="Q70" s="273" t="s">
        <v>883</v>
      </c>
      <c r="R70" s="274" t="s">
        <v>881</v>
      </c>
      <c r="S70" s="198"/>
      <c r="T70" s="198"/>
      <c r="U70" s="198"/>
      <c r="V70" s="198"/>
    </row>
    <row r="71" spans="2:27">
      <c r="F71" s="238"/>
      <c r="G71" s="529" t="s">
        <v>884</v>
      </c>
      <c r="H71" s="530"/>
      <c r="I71" s="198"/>
      <c r="J71" s="198"/>
      <c r="K71" s="198">
        <v>208.33333333333334</v>
      </c>
      <c r="Q71" s="273" t="s">
        <v>885</v>
      </c>
      <c r="R71" s="274" t="s">
        <v>886</v>
      </c>
      <c r="S71" s="198"/>
      <c r="T71" s="198"/>
      <c r="U71" s="198"/>
      <c r="V71" s="198"/>
      <c r="AA71" s="190"/>
    </row>
    <row r="72" spans="2:27">
      <c r="F72" s="488"/>
      <c r="G72" s="531" t="s">
        <v>887</v>
      </c>
      <c r="H72" s="532"/>
      <c r="I72" s="198"/>
      <c r="J72" s="198"/>
      <c r="K72" s="198"/>
      <c r="Q72" s="273" t="s">
        <v>888</v>
      </c>
      <c r="R72" s="274" t="s">
        <v>889</v>
      </c>
      <c r="S72" s="198"/>
      <c r="T72" s="198"/>
      <c r="U72" s="198"/>
      <c r="V72" s="198"/>
      <c r="AA72" s="190"/>
    </row>
    <row r="73" spans="2:27">
      <c r="F73" s="489"/>
      <c r="G73" s="533"/>
      <c r="H73" s="534"/>
      <c r="I73" s="198"/>
      <c r="J73" s="198"/>
      <c r="K73" s="198"/>
      <c r="Q73" s="526" t="s">
        <v>890</v>
      </c>
      <c r="R73" s="527"/>
      <c r="S73" s="277" t="s">
        <v>891</v>
      </c>
      <c r="T73" s="277" t="s">
        <v>892</v>
      </c>
      <c r="U73" s="277" t="s">
        <v>893</v>
      </c>
      <c r="V73" s="277" t="s">
        <v>894</v>
      </c>
      <c r="AA73" s="190"/>
    </row>
    <row r="74" spans="2:27" ht="15" customHeight="1">
      <c r="F74" s="489"/>
      <c r="G74" s="533"/>
      <c r="H74" s="534"/>
      <c r="I74" s="240"/>
      <c r="J74" s="242"/>
      <c r="K74" s="237"/>
      <c r="Q74" s="273" t="s">
        <v>895</v>
      </c>
      <c r="R74" s="278">
        <v>2600</v>
      </c>
      <c r="S74" s="279">
        <v>12</v>
      </c>
      <c r="T74" s="280">
        <f>+R74*S74</f>
        <v>31200</v>
      </c>
      <c r="U74" s="198"/>
      <c r="V74" s="279">
        <v>14651</v>
      </c>
      <c r="AA74" s="190"/>
    </row>
    <row r="75" spans="2:27">
      <c r="F75" s="489"/>
      <c r="G75" s="533"/>
      <c r="H75" s="534"/>
      <c r="I75" s="240"/>
      <c r="J75" s="240"/>
      <c r="K75" s="243"/>
      <c r="Q75" s="273" t="s">
        <v>896</v>
      </c>
      <c r="R75" s="278">
        <v>900</v>
      </c>
      <c r="S75" s="279">
        <v>12</v>
      </c>
      <c r="T75" s="280">
        <f>+R75*S75</f>
        <v>10800</v>
      </c>
      <c r="U75" s="198"/>
      <c r="V75" s="198"/>
      <c r="AA75" s="190"/>
    </row>
    <row r="76" spans="2:27" ht="28.5" customHeight="1" thickBot="1">
      <c r="F76" s="490"/>
      <c r="G76" s="535"/>
      <c r="H76" s="536"/>
      <c r="I76" s="244" t="s">
        <v>857</v>
      </c>
      <c r="J76" s="245">
        <f>SUM(J62:J75)</f>
        <v>1389.5</v>
      </c>
      <c r="K76" s="245">
        <f>SUM(K62:K75)</f>
        <v>1389.5</v>
      </c>
      <c r="Q76" s="273" t="s">
        <v>897</v>
      </c>
      <c r="R76" s="278">
        <f>-(R74+R75)*9.45%</f>
        <v>-330.74999999999994</v>
      </c>
      <c r="S76" s="279">
        <v>12</v>
      </c>
      <c r="T76" s="280">
        <f>+R76*S76</f>
        <v>-3968.9999999999991</v>
      </c>
      <c r="U76" s="198"/>
      <c r="V76" s="198"/>
    </row>
    <row r="77" spans="2:27">
      <c r="Q77" s="273" t="s">
        <v>898</v>
      </c>
      <c r="R77" s="278"/>
      <c r="S77" s="279"/>
      <c r="T77" s="280">
        <f>SUM(T74:T76)</f>
        <v>38031</v>
      </c>
      <c r="U77" s="198"/>
      <c r="V77" s="198"/>
    </row>
    <row r="78" spans="2:27">
      <c r="Q78" s="273" t="s">
        <v>899</v>
      </c>
      <c r="R78" s="278">
        <v>-1700</v>
      </c>
      <c r="S78" s="279"/>
      <c r="T78" s="198"/>
      <c r="U78" s="198"/>
      <c r="V78" s="198"/>
    </row>
    <row r="79" spans="2:27">
      <c r="Q79" s="273" t="s">
        <v>900</v>
      </c>
      <c r="R79" s="278">
        <v>-2500</v>
      </c>
      <c r="S79" s="279"/>
      <c r="T79" s="198"/>
      <c r="U79" s="198"/>
      <c r="V79" s="198"/>
    </row>
    <row r="80" spans="2:27">
      <c r="Q80" s="273" t="s">
        <v>901</v>
      </c>
      <c r="R80" s="278">
        <v>-3000</v>
      </c>
      <c r="S80" s="279"/>
      <c r="T80" s="198"/>
      <c r="U80" s="198"/>
      <c r="V80" s="198"/>
    </row>
    <row r="81" spans="17:46">
      <c r="Q81" s="273" t="s">
        <v>902</v>
      </c>
      <c r="R81" s="278">
        <v>-2000</v>
      </c>
      <c r="S81" s="279"/>
      <c r="T81" s="198"/>
      <c r="U81" s="198"/>
      <c r="V81" s="198"/>
    </row>
    <row r="82" spans="17:46">
      <c r="Q82" s="273" t="s">
        <v>903</v>
      </c>
      <c r="R82" s="278">
        <v>-3500</v>
      </c>
      <c r="S82" s="279"/>
      <c r="T82" s="198"/>
      <c r="U82" s="198"/>
      <c r="V82" s="198"/>
    </row>
    <row r="83" spans="17:46">
      <c r="Q83" s="273" t="s">
        <v>904</v>
      </c>
      <c r="R83" s="278"/>
      <c r="S83" s="279"/>
      <c r="T83" s="281">
        <f>SUM(R78:R82)</f>
        <v>-12700</v>
      </c>
      <c r="U83" s="198"/>
      <c r="V83" s="198"/>
    </row>
    <row r="84" spans="17:46">
      <c r="Q84" s="273" t="s">
        <v>905</v>
      </c>
      <c r="R84" s="278"/>
      <c r="S84" s="279"/>
      <c r="T84" s="280">
        <f>SUM(T77:T83)</f>
        <v>25331</v>
      </c>
      <c r="U84" s="198"/>
      <c r="V84" s="198"/>
    </row>
    <row r="85" spans="17:46">
      <c r="Q85" s="273" t="s">
        <v>906</v>
      </c>
      <c r="R85" s="278"/>
      <c r="S85" s="279"/>
      <c r="T85" s="280">
        <v>-21550</v>
      </c>
      <c r="U85" s="279">
        <v>946</v>
      </c>
      <c r="V85" s="198"/>
    </row>
    <row r="86" spans="17:46">
      <c r="Q86" s="273" t="s">
        <v>907</v>
      </c>
      <c r="R86" s="278"/>
      <c r="S86" s="279"/>
      <c r="T86" s="280">
        <f>SUM(T84:T85)</f>
        <v>3781</v>
      </c>
      <c r="U86" s="279">
        <f>+T86*15%</f>
        <v>567.15</v>
      </c>
      <c r="V86" s="198"/>
    </row>
    <row r="87" spans="17:46">
      <c r="Q87" s="273" t="s">
        <v>908</v>
      </c>
      <c r="R87" s="278"/>
      <c r="S87" s="279"/>
      <c r="T87" s="282">
        <f>+(U85+U86)/12</f>
        <v>126.09583333333335</v>
      </c>
      <c r="U87" s="198"/>
      <c r="V87" s="198"/>
    </row>
    <row r="88" spans="17:46">
      <c r="Q88" s="523" t="s">
        <v>909</v>
      </c>
      <c r="R88" s="524"/>
      <c r="S88" s="524"/>
      <c r="T88" s="524"/>
      <c r="U88" s="524"/>
      <c r="V88" s="525"/>
    </row>
    <row r="89" spans="17:46">
      <c r="R89" s="192"/>
      <c r="AH89" s="283"/>
      <c r="AI89" s="260"/>
      <c r="AJ89" s="260"/>
      <c r="AK89" s="260"/>
      <c r="AL89" s="260"/>
      <c r="AM89" s="260"/>
      <c r="AN89" s="260"/>
      <c r="AO89" s="260"/>
      <c r="AP89" s="260"/>
      <c r="AQ89" s="260"/>
      <c r="AR89" s="260"/>
      <c r="AS89" s="260"/>
      <c r="AT89" s="260"/>
    </row>
    <row r="90" spans="17:46">
      <c r="R90" s="192"/>
    </row>
    <row r="91" spans="17:46">
      <c r="Q91" s="516" t="s">
        <v>870</v>
      </c>
      <c r="R91" s="516"/>
      <c r="S91" s="516"/>
      <c r="T91" s="516"/>
    </row>
    <row r="92" spans="17:46">
      <c r="Q92" s="273" t="s">
        <v>871</v>
      </c>
      <c r="R92" s="198" t="s">
        <v>910</v>
      </c>
      <c r="S92" s="198"/>
      <c r="T92" s="198"/>
    </row>
    <row r="93" spans="17:46">
      <c r="Q93" s="273" t="s">
        <v>874</v>
      </c>
      <c r="R93" s="198" t="s">
        <v>911</v>
      </c>
      <c r="S93" s="198"/>
      <c r="T93" s="198"/>
    </row>
    <row r="94" spans="17:46">
      <c r="Q94" s="273" t="s">
        <v>877</v>
      </c>
      <c r="R94" s="198" t="s">
        <v>912</v>
      </c>
      <c r="S94" s="198"/>
      <c r="T94" s="198"/>
    </row>
    <row r="95" spans="17:46">
      <c r="Q95" s="273" t="s">
        <v>895</v>
      </c>
      <c r="R95" s="279">
        <v>1500</v>
      </c>
      <c r="S95" s="198"/>
      <c r="T95" s="198"/>
    </row>
    <row r="96" spans="17:46">
      <c r="Q96" s="273" t="s">
        <v>896</v>
      </c>
      <c r="R96" s="279">
        <v>0</v>
      </c>
      <c r="S96" s="198"/>
      <c r="T96" s="198"/>
    </row>
    <row r="97" spans="17:22">
      <c r="Q97" s="273" t="s">
        <v>880</v>
      </c>
      <c r="R97" s="198" t="s">
        <v>886</v>
      </c>
      <c r="S97" s="198"/>
      <c r="T97" s="198"/>
    </row>
    <row r="98" spans="17:22">
      <c r="Q98" s="273" t="s">
        <v>883</v>
      </c>
      <c r="R98" s="198" t="s">
        <v>886</v>
      </c>
      <c r="S98" s="198"/>
      <c r="T98" s="198"/>
    </row>
    <row r="99" spans="17:22">
      <c r="Q99" s="273" t="s">
        <v>885</v>
      </c>
      <c r="R99" s="198" t="s">
        <v>886</v>
      </c>
      <c r="S99" s="198"/>
      <c r="T99" s="198"/>
    </row>
    <row r="100" spans="17:22">
      <c r="Q100" s="526" t="s">
        <v>890</v>
      </c>
      <c r="R100" s="527"/>
      <c r="S100" s="277" t="s">
        <v>891</v>
      </c>
      <c r="T100" s="277" t="s">
        <v>892</v>
      </c>
      <c r="U100" s="277" t="s">
        <v>893</v>
      </c>
      <c r="V100" s="277" t="s">
        <v>894</v>
      </c>
    </row>
    <row r="101" spans="17:22">
      <c r="Q101" s="273" t="s">
        <v>895</v>
      </c>
      <c r="R101" s="278">
        <v>1500</v>
      </c>
      <c r="S101" s="279">
        <v>12</v>
      </c>
      <c r="T101" s="280">
        <f>+R101*S101</f>
        <v>18000</v>
      </c>
      <c r="U101" s="198"/>
      <c r="V101" s="279">
        <v>14651</v>
      </c>
    </row>
    <row r="102" spans="17:22">
      <c r="Q102" s="273" t="s">
        <v>896</v>
      </c>
      <c r="R102" s="278">
        <v>0</v>
      </c>
      <c r="S102" s="279">
        <v>12</v>
      </c>
      <c r="T102" s="280">
        <f>+R102*S102</f>
        <v>0</v>
      </c>
      <c r="U102" s="198"/>
      <c r="V102" s="198"/>
    </row>
    <row r="103" spans="17:22" ht="30.75" customHeight="1">
      <c r="Q103" s="273" t="s">
        <v>897</v>
      </c>
      <c r="R103" s="278">
        <f>-(R101+R102)*9.45%</f>
        <v>-141.74999999999997</v>
      </c>
      <c r="S103" s="279">
        <v>12</v>
      </c>
      <c r="T103" s="280">
        <f>+R103*S103</f>
        <v>-1700.9999999999995</v>
      </c>
      <c r="U103" s="198"/>
      <c r="V103" s="198"/>
    </row>
    <row r="104" spans="17:22">
      <c r="Q104" s="273" t="s">
        <v>898</v>
      </c>
      <c r="R104" s="278"/>
      <c r="S104" s="279"/>
      <c r="T104" s="280">
        <f>SUM(T101:T103)</f>
        <v>16299</v>
      </c>
      <c r="U104" s="198"/>
      <c r="V104" s="198"/>
    </row>
    <row r="105" spans="17:22">
      <c r="Q105" s="273" t="s">
        <v>899</v>
      </c>
      <c r="R105" s="278"/>
      <c r="S105" s="279"/>
      <c r="T105" s="198"/>
      <c r="U105" s="198"/>
      <c r="V105" s="198"/>
    </row>
    <row r="106" spans="17:22">
      <c r="Q106" s="273" t="s">
        <v>900</v>
      </c>
      <c r="R106" s="278"/>
      <c r="S106" s="279"/>
      <c r="T106" s="198"/>
      <c r="U106" s="198"/>
      <c r="V106" s="198"/>
    </row>
    <row r="107" spans="17:22">
      <c r="Q107" s="273" t="s">
        <v>901</v>
      </c>
      <c r="R107" s="278"/>
      <c r="S107" s="279"/>
      <c r="T107" s="198"/>
      <c r="U107" s="198"/>
      <c r="V107" s="198"/>
    </row>
    <row r="108" spans="17:22">
      <c r="Q108" s="273" t="s">
        <v>902</v>
      </c>
      <c r="R108" s="278"/>
      <c r="S108" s="279"/>
      <c r="T108" s="198"/>
      <c r="U108" s="198"/>
      <c r="V108" s="198"/>
    </row>
    <row r="109" spans="17:22">
      <c r="Q109" s="273" t="s">
        <v>903</v>
      </c>
      <c r="R109" s="278"/>
      <c r="S109" s="279"/>
      <c r="T109" s="198"/>
      <c r="U109" s="198"/>
      <c r="V109" s="198"/>
    </row>
    <row r="110" spans="17:22">
      <c r="Q110" s="273" t="s">
        <v>904</v>
      </c>
      <c r="R110" s="278"/>
      <c r="S110" s="279"/>
      <c r="T110" s="281">
        <f>SUM(R105:R109)</f>
        <v>0</v>
      </c>
      <c r="U110" s="198"/>
      <c r="V110" s="198"/>
    </row>
    <row r="111" spans="17:22">
      <c r="Q111" s="273" t="s">
        <v>905</v>
      </c>
      <c r="R111" s="278"/>
      <c r="S111" s="279"/>
      <c r="T111" s="280">
        <f>SUM(T104:T110)</f>
        <v>16299</v>
      </c>
      <c r="U111" s="198"/>
      <c r="V111" s="198"/>
    </row>
    <row r="112" spans="17:22">
      <c r="Q112" s="273" t="s">
        <v>906</v>
      </c>
      <c r="R112" s="278"/>
      <c r="S112" s="279"/>
      <c r="T112" s="280">
        <v>-14360</v>
      </c>
      <c r="U112" s="279">
        <v>155</v>
      </c>
      <c r="V112" s="198"/>
    </row>
    <row r="113" spans="1:22">
      <c r="Q113" s="273" t="s">
        <v>907</v>
      </c>
      <c r="R113" s="278"/>
      <c r="S113" s="279"/>
      <c r="T113" s="280">
        <f>SUM(T111:T112)</f>
        <v>1939</v>
      </c>
      <c r="U113" s="279">
        <f>+T113*10%</f>
        <v>193.9</v>
      </c>
      <c r="V113" s="198"/>
    </row>
    <row r="114" spans="1:22">
      <c r="Q114" s="273" t="s">
        <v>908</v>
      </c>
      <c r="R114" s="278"/>
      <c r="S114" s="279"/>
      <c r="T114" s="282">
        <f>+(U112+U113)/12</f>
        <v>29.074999999999999</v>
      </c>
      <c r="U114" s="198"/>
      <c r="V114" s="198"/>
    </row>
    <row r="115" spans="1:22">
      <c r="Q115" s="523" t="s">
        <v>909</v>
      </c>
      <c r="R115" s="524"/>
      <c r="S115" s="524"/>
      <c r="T115" s="524"/>
      <c r="U115" s="524"/>
      <c r="V115" s="525"/>
    </row>
    <row r="116" spans="1:22">
      <c r="R116" s="192"/>
    </row>
    <row r="117" spans="1:22" ht="26.25">
      <c r="A117" s="476" t="s">
        <v>913</v>
      </c>
      <c r="B117" s="476"/>
      <c r="C117" s="193" t="str">
        <f>+B1</f>
        <v xml:space="preserve">BUSQUE EL LITERAL QUE CORRESPONDA </v>
      </c>
    </row>
    <row r="118" spans="1:22" ht="26.25">
      <c r="A118" s="284"/>
      <c r="B118" s="284"/>
    </row>
    <row r="119" spans="1:22" ht="21">
      <c r="A119" s="285"/>
      <c r="B119" s="528" t="s">
        <v>914</v>
      </c>
      <c r="C119" s="528"/>
    </row>
    <row r="120" spans="1:22">
      <c r="B120" s="537" t="str">
        <f>+B14</f>
        <v>DOLORES AURELIA FREIRE NAVARRO</v>
      </c>
      <c r="C120" s="537"/>
    </row>
    <row r="121" spans="1:22">
      <c r="B121" s="190" t="s">
        <v>915</v>
      </c>
      <c r="C121" s="286">
        <v>30</v>
      </c>
    </row>
    <row r="122" spans="1:22">
      <c r="B122" s="190" t="s">
        <v>916</v>
      </c>
      <c r="C122" s="286">
        <f>+F14</f>
        <v>1500</v>
      </c>
    </row>
    <row r="123" spans="1:22">
      <c r="B123" s="190" t="s">
        <v>917</v>
      </c>
      <c r="C123" s="286">
        <f>+C122/C121</f>
        <v>50</v>
      </c>
    </row>
    <row r="124" spans="1:22">
      <c r="B124" s="190" t="s">
        <v>918</v>
      </c>
      <c r="C124" s="286">
        <f>+C123/8</f>
        <v>6.25</v>
      </c>
    </row>
    <row r="125" spans="1:22">
      <c r="B125" s="190" t="s">
        <v>919</v>
      </c>
      <c r="C125" s="287">
        <v>168</v>
      </c>
    </row>
    <row r="126" spans="1:22">
      <c r="B126" s="288" t="s">
        <v>920</v>
      </c>
      <c r="C126" s="289">
        <f>+C124*C125</f>
        <v>1050</v>
      </c>
    </row>
    <row r="128" spans="1:22" ht="21">
      <c r="A128" s="477" t="s">
        <v>818</v>
      </c>
      <c r="B128" s="478"/>
      <c r="C128" s="478"/>
      <c r="D128" s="478"/>
      <c r="E128" s="478"/>
      <c r="F128" s="478"/>
      <c r="G128" s="478"/>
      <c r="H128" s="478"/>
      <c r="I128" s="478"/>
      <c r="J128" s="478"/>
      <c r="K128" s="478"/>
      <c r="L128" s="478"/>
      <c r="M128" s="478"/>
      <c r="N128" s="478"/>
      <c r="O128" s="478"/>
      <c r="P128" s="478"/>
      <c r="Q128" s="478"/>
      <c r="R128" s="479"/>
    </row>
    <row r="129" spans="1:20" ht="15.75">
      <c r="A129" s="480" t="s">
        <v>921</v>
      </c>
      <c r="B129" s="481"/>
      <c r="C129" s="481"/>
      <c r="D129" s="481"/>
      <c r="E129" s="481"/>
      <c r="F129" s="481"/>
      <c r="G129" s="481"/>
      <c r="H129" s="481"/>
      <c r="I129" s="481"/>
      <c r="J129" s="481"/>
      <c r="K129" s="481"/>
      <c r="L129" s="481"/>
      <c r="M129" s="481"/>
      <c r="N129" s="481"/>
      <c r="O129" s="481"/>
      <c r="P129" s="481"/>
      <c r="Q129" s="481"/>
      <c r="R129" s="482"/>
    </row>
    <row r="130" spans="1:20">
      <c r="A130" s="483" t="s">
        <v>820</v>
      </c>
      <c r="B130" s="484"/>
      <c r="C130" s="484"/>
      <c r="D130" s="484"/>
      <c r="E130" s="484"/>
      <c r="F130" s="484"/>
      <c r="G130" s="484"/>
      <c r="H130" s="484"/>
      <c r="I130" s="484"/>
      <c r="J130" s="484"/>
      <c r="K130" s="484"/>
      <c r="L130" s="484"/>
      <c r="M130" s="484"/>
      <c r="N130" s="484"/>
      <c r="O130" s="484"/>
      <c r="P130" s="484"/>
      <c r="Q130" s="484"/>
      <c r="R130" s="485"/>
    </row>
    <row r="131" spans="1:20">
      <c r="A131" s="486" t="s">
        <v>821</v>
      </c>
      <c r="B131" s="486" t="s">
        <v>822</v>
      </c>
      <c r="C131" s="486" t="s">
        <v>823</v>
      </c>
      <c r="D131" s="486" t="s">
        <v>824</v>
      </c>
      <c r="E131" s="486" t="s">
        <v>825</v>
      </c>
      <c r="F131" s="475" t="s">
        <v>99</v>
      </c>
      <c r="G131" s="475"/>
      <c r="H131" s="475"/>
      <c r="I131" s="475"/>
      <c r="J131" s="475"/>
      <c r="K131" s="475"/>
      <c r="L131" s="468" t="s">
        <v>756</v>
      </c>
      <c r="M131" s="470" t="s">
        <v>826</v>
      </c>
      <c r="N131" s="471"/>
      <c r="O131" s="472"/>
      <c r="P131" s="473" t="s">
        <v>827</v>
      </c>
      <c r="Q131" s="473" t="s">
        <v>828</v>
      </c>
      <c r="R131" s="474" t="s">
        <v>829</v>
      </c>
    </row>
    <row r="132" spans="1:20" ht="73.5">
      <c r="A132" s="486"/>
      <c r="B132" s="486"/>
      <c r="C132" s="486"/>
      <c r="D132" s="486"/>
      <c r="E132" s="486"/>
      <c r="F132" s="194" t="s">
        <v>830</v>
      </c>
      <c r="G132" s="195" t="s">
        <v>831</v>
      </c>
      <c r="H132" s="195" t="s">
        <v>832</v>
      </c>
      <c r="I132" s="195" t="s">
        <v>833</v>
      </c>
      <c r="J132" s="196" t="s">
        <v>834</v>
      </c>
      <c r="K132" s="196" t="s">
        <v>835</v>
      </c>
      <c r="L132" s="469"/>
      <c r="M132" s="195" t="s">
        <v>836</v>
      </c>
      <c r="N132" s="196" t="s">
        <v>837</v>
      </c>
      <c r="O132" s="197" t="s">
        <v>838</v>
      </c>
      <c r="P132" s="473"/>
      <c r="Q132" s="473"/>
      <c r="R132" s="474"/>
    </row>
    <row r="133" spans="1:20">
      <c r="A133" s="198">
        <v>2</v>
      </c>
      <c r="B133" s="199" t="s">
        <v>841</v>
      </c>
      <c r="C133" s="199">
        <v>2000050860</v>
      </c>
      <c r="D133" s="199" t="s">
        <v>842</v>
      </c>
      <c r="E133" s="200">
        <v>30</v>
      </c>
      <c r="F133" s="201">
        <f>+C126</f>
        <v>1050</v>
      </c>
      <c r="G133" s="201">
        <v>0</v>
      </c>
      <c r="H133" s="202"/>
      <c r="I133" s="202"/>
      <c r="J133" s="207">
        <v>0</v>
      </c>
      <c r="K133" s="203">
        <v>0</v>
      </c>
      <c r="L133" s="204">
        <f>SUM(F133:K133)</f>
        <v>1050</v>
      </c>
      <c r="M133" s="279">
        <f>+(F133+G133)*9.45%</f>
        <v>99.22499999999998</v>
      </c>
      <c r="N133" s="207">
        <f>+T167</f>
        <v>25.679333333333336</v>
      </c>
      <c r="O133" s="208">
        <v>0</v>
      </c>
      <c r="P133" s="206">
        <f>SUM(M133:O133)</f>
        <v>124.90433333333331</v>
      </c>
      <c r="Q133" s="206">
        <f>+L133-P133</f>
        <v>925.09566666666672</v>
      </c>
      <c r="R133" s="198"/>
    </row>
    <row r="134" spans="1:20">
      <c r="A134" s="475" t="s">
        <v>843</v>
      </c>
      <c r="B134" s="475"/>
      <c r="C134" s="475"/>
      <c r="D134" s="475"/>
      <c r="E134" s="475"/>
      <c r="F134" s="209">
        <f t="shared" ref="F134:Q134" si="2">SUM(F133:F133)</f>
        <v>1050</v>
      </c>
      <c r="G134" s="209">
        <f t="shared" si="2"/>
        <v>0</v>
      </c>
      <c r="H134" s="209">
        <f t="shared" si="2"/>
        <v>0</v>
      </c>
      <c r="I134" s="209">
        <f t="shared" si="2"/>
        <v>0</v>
      </c>
      <c r="J134" s="209">
        <f t="shared" si="2"/>
        <v>0</v>
      </c>
      <c r="K134" s="209">
        <f t="shared" si="2"/>
        <v>0</v>
      </c>
      <c r="L134" s="210">
        <f t="shared" si="2"/>
        <v>1050</v>
      </c>
      <c r="M134" s="209">
        <f t="shared" si="2"/>
        <v>99.22499999999998</v>
      </c>
      <c r="N134" s="209">
        <f t="shared" si="2"/>
        <v>25.679333333333336</v>
      </c>
      <c r="O134" s="211">
        <f t="shared" si="2"/>
        <v>0</v>
      </c>
      <c r="P134" s="212">
        <f t="shared" si="2"/>
        <v>124.90433333333331</v>
      </c>
      <c r="Q134" s="212">
        <f t="shared" si="2"/>
        <v>925.09566666666672</v>
      </c>
      <c r="R134" s="209"/>
    </row>
    <row r="135" spans="1:20">
      <c r="A135" s="497">
        <f ca="1">TODAY()</f>
        <v>43236</v>
      </c>
      <c r="B135" s="498"/>
      <c r="C135" s="498"/>
      <c r="D135" s="498"/>
      <c r="E135" s="498"/>
      <c r="F135" s="498"/>
      <c r="G135" s="213"/>
      <c r="H135" s="213"/>
      <c r="I135" s="213"/>
      <c r="J135" s="213"/>
      <c r="K135" s="213"/>
      <c r="L135" s="213"/>
      <c r="M135" s="213"/>
      <c r="N135" s="213"/>
      <c r="O135" s="214"/>
      <c r="P135" s="214"/>
      <c r="Q135" s="214"/>
      <c r="R135" s="215"/>
    </row>
    <row r="136" spans="1:20">
      <c r="A136" s="216"/>
      <c r="B136" s="217"/>
      <c r="C136" s="217"/>
      <c r="D136" s="217"/>
      <c r="E136" s="217"/>
      <c r="F136" s="218"/>
      <c r="G136" s="218"/>
      <c r="H136" s="218"/>
      <c r="I136" s="218"/>
      <c r="J136" s="218"/>
      <c r="K136" s="218"/>
      <c r="L136" s="218"/>
      <c r="M136" s="218"/>
      <c r="N136" s="218"/>
      <c r="O136" s="219"/>
      <c r="P136" s="219"/>
      <c r="Q136" s="219"/>
      <c r="R136" s="220"/>
    </row>
    <row r="137" spans="1:20">
      <c r="A137" s="216"/>
      <c r="B137" s="217"/>
      <c r="C137" s="217"/>
      <c r="D137" s="217"/>
      <c r="E137" s="217"/>
      <c r="F137" s="218"/>
      <c r="G137" s="218"/>
      <c r="H137" s="218"/>
      <c r="I137" s="218"/>
      <c r="J137" s="218"/>
      <c r="K137" s="218"/>
      <c r="L137" s="218"/>
      <c r="M137" s="218"/>
      <c r="N137" s="218"/>
      <c r="O137" s="219"/>
      <c r="P137" s="219"/>
      <c r="Q137" s="219"/>
      <c r="R137" s="220"/>
    </row>
    <row r="138" spans="1:20">
      <c r="A138" s="216"/>
      <c r="B138" s="217"/>
      <c r="C138" s="221"/>
      <c r="D138" s="221"/>
      <c r="E138" s="221"/>
      <c r="F138" s="221"/>
      <c r="J138" s="218"/>
      <c r="K138" s="218"/>
      <c r="L138" s="221"/>
      <c r="M138" s="221"/>
      <c r="N138" s="221"/>
      <c r="O138" s="222"/>
      <c r="P138" s="219"/>
      <c r="Q138" s="219"/>
      <c r="R138" s="220"/>
    </row>
    <row r="139" spans="1:20">
      <c r="A139" s="216"/>
      <c r="B139" s="217"/>
      <c r="C139" s="218" t="str">
        <f>+B48</f>
        <v>CARLOS MARCELO ZAPATA CARPIO</v>
      </c>
      <c r="D139" s="218"/>
      <c r="E139" s="218"/>
      <c r="F139" s="218"/>
      <c r="J139" s="218"/>
      <c r="K139" s="218"/>
      <c r="L139" s="218" t="str">
        <f>+B133</f>
        <v>DOLORES AURELIA FREIRE NAVARRO</v>
      </c>
      <c r="M139" s="218"/>
      <c r="N139" s="218"/>
      <c r="O139" s="219"/>
      <c r="P139" s="219"/>
      <c r="Q139" s="219"/>
      <c r="R139" s="220"/>
    </row>
    <row r="140" spans="1:20">
      <c r="A140" s="216"/>
      <c r="B140" s="217"/>
      <c r="C140" s="218" t="s">
        <v>840</v>
      </c>
      <c r="D140" s="218"/>
      <c r="E140" s="218"/>
      <c r="F140" s="218"/>
      <c r="J140" s="218"/>
      <c r="K140" s="218"/>
      <c r="L140" s="219" t="s">
        <v>844</v>
      </c>
      <c r="M140" s="218"/>
      <c r="N140" s="218"/>
      <c r="P140" s="219"/>
      <c r="Q140" s="219"/>
      <c r="R140" s="220"/>
    </row>
    <row r="141" spans="1:20">
      <c r="A141" s="223"/>
      <c r="B141" s="224"/>
      <c r="C141" s="224"/>
      <c r="D141" s="224"/>
      <c r="E141" s="224"/>
      <c r="F141" s="221"/>
      <c r="G141" s="221"/>
      <c r="H141" s="221"/>
      <c r="I141" s="221"/>
      <c r="J141" s="221"/>
      <c r="K141" s="221"/>
      <c r="L141" s="221"/>
      <c r="M141" s="221"/>
      <c r="N141" s="221"/>
      <c r="O141" s="222"/>
      <c r="P141" s="222"/>
      <c r="Q141" s="222"/>
      <c r="R141" s="225"/>
    </row>
    <row r="144" spans="1:20">
      <c r="Q144" s="516" t="s">
        <v>870</v>
      </c>
      <c r="R144" s="516"/>
      <c r="S144" s="516"/>
      <c r="T144" s="516"/>
    </row>
    <row r="145" spans="17:23">
      <c r="Q145" s="273" t="s">
        <v>871</v>
      </c>
      <c r="R145" s="198" t="s">
        <v>910</v>
      </c>
      <c r="S145" s="198"/>
      <c r="T145" s="198"/>
    </row>
    <row r="146" spans="17:23">
      <c r="Q146" s="273" t="s">
        <v>874</v>
      </c>
      <c r="R146" s="198" t="s">
        <v>911</v>
      </c>
      <c r="S146" s="198"/>
      <c r="T146" s="198"/>
    </row>
    <row r="147" spans="17:23">
      <c r="Q147" s="273" t="s">
        <v>877</v>
      </c>
      <c r="R147" s="198" t="s">
        <v>912</v>
      </c>
      <c r="S147" s="198"/>
      <c r="T147" s="198"/>
    </row>
    <row r="148" spans="17:23">
      <c r="Q148" s="273" t="s">
        <v>895</v>
      </c>
      <c r="R148" s="279">
        <v>1500</v>
      </c>
      <c r="S148" s="198"/>
      <c r="T148" s="198"/>
    </row>
    <row r="149" spans="17:23">
      <c r="Q149" s="273" t="s">
        <v>896</v>
      </c>
      <c r="R149" s="279">
        <v>0</v>
      </c>
      <c r="S149" s="198"/>
      <c r="T149" s="198"/>
    </row>
    <row r="150" spans="17:23">
      <c r="Q150" s="273" t="s">
        <v>880</v>
      </c>
      <c r="R150" s="198" t="s">
        <v>886</v>
      </c>
      <c r="S150" s="198"/>
      <c r="T150" s="198"/>
    </row>
    <row r="151" spans="17:23">
      <c r="Q151" s="273" t="s">
        <v>883</v>
      </c>
      <c r="R151" s="198" t="s">
        <v>886</v>
      </c>
      <c r="S151" s="198"/>
      <c r="T151" s="198"/>
    </row>
    <row r="152" spans="17:23">
      <c r="Q152" s="273" t="s">
        <v>885</v>
      </c>
      <c r="R152" s="198" t="s">
        <v>886</v>
      </c>
      <c r="S152" s="198"/>
      <c r="T152" s="198"/>
    </row>
    <row r="153" spans="17:23">
      <c r="Q153" s="526" t="s">
        <v>890</v>
      </c>
      <c r="R153" s="527"/>
      <c r="S153" s="277" t="s">
        <v>891</v>
      </c>
      <c r="T153" s="277" t="s">
        <v>892</v>
      </c>
      <c r="U153" s="277" t="s">
        <v>893</v>
      </c>
      <c r="V153" s="277" t="s">
        <v>894</v>
      </c>
    </row>
    <row r="154" spans="17:23">
      <c r="Q154" s="273" t="s">
        <v>895</v>
      </c>
      <c r="R154" s="278">
        <v>1500</v>
      </c>
      <c r="S154" s="279">
        <v>11</v>
      </c>
      <c r="T154" s="280">
        <f>+R154*S154</f>
        <v>16500</v>
      </c>
      <c r="U154" s="198"/>
      <c r="V154" s="279">
        <v>14651</v>
      </c>
    </row>
    <row r="155" spans="17:23">
      <c r="Q155" s="273" t="s">
        <v>922</v>
      </c>
      <c r="R155" s="278">
        <v>1050</v>
      </c>
      <c r="S155" s="279">
        <v>1</v>
      </c>
      <c r="T155" s="280">
        <f>+R155*S155</f>
        <v>1050</v>
      </c>
      <c r="U155" s="198"/>
      <c r="V155" s="198"/>
    </row>
    <row r="156" spans="17:23">
      <c r="Q156" s="273" t="s">
        <v>897</v>
      </c>
      <c r="R156" s="278"/>
      <c r="S156" s="279">
        <v>12</v>
      </c>
      <c r="T156" s="280">
        <v>-1658.48</v>
      </c>
      <c r="U156" s="198"/>
      <c r="V156" s="198"/>
    </row>
    <row r="157" spans="17:23">
      <c r="Q157" s="273" t="s">
        <v>898</v>
      </c>
      <c r="R157" s="278"/>
      <c r="S157" s="279"/>
      <c r="T157" s="280">
        <f>SUM(T154:T156)</f>
        <v>15891.52</v>
      </c>
      <c r="U157" s="198"/>
      <c r="V157" s="198"/>
      <c r="W157" s="290"/>
    </row>
    <row r="158" spans="17:23">
      <c r="Q158" s="273" t="s">
        <v>899</v>
      </c>
      <c r="R158" s="278"/>
      <c r="S158" s="279"/>
      <c r="T158" s="198"/>
      <c r="U158" s="198"/>
      <c r="V158" s="198"/>
    </row>
    <row r="159" spans="17:23">
      <c r="Q159" s="273" t="s">
        <v>900</v>
      </c>
      <c r="R159" s="278"/>
      <c r="S159" s="279"/>
      <c r="T159" s="198"/>
      <c r="U159" s="198"/>
      <c r="V159" s="198"/>
    </row>
    <row r="160" spans="17:23">
      <c r="Q160" s="273" t="s">
        <v>901</v>
      </c>
      <c r="R160" s="278"/>
      <c r="S160" s="279"/>
      <c r="T160" s="198"/>
      <c r="U160" s="198"/>
      <c r="V160" s="198"/>
    </row>
    <row r="161" spans="1:29">
      <c r="Q161" s="273" t="s">
        <v>902</v>
      </c>
      <c r="R161" s="278"/>
      <c r="S161" s="279"/>
      <c r="T161" s="198"/>
      <c r="U161" s="198"/>
      <c r="V161" s="198"/>
    </row>
    <row r="162" spans="1:29">
      <c r="Q162" s="273" t="s">
        <v>903</v>
      </c>
      <c r="R162" s="278"/>
      <c r="S162" s="279"/>
      <c r="T162" s="198"/>
      <c r="U162" s="198"/>
      <c r="V162" s="198"/>
    </row>
    <row r="163" spans="1:29">
      <c r="Q163" s="273" t="s">
        <v>904</v>
      </c>
      <c r="R163" s="278"/>
      <c r="S163" s="279"/>
      <c r="T163" s="281">
        <f>SUM(R158:R162)</f>
        <v>0</v>
      </c>
      <c r="U163" s="198"/>
      <c r="V163" s="198"/>
    </row>
    <row r="164" spans="1:29">
      <c r="Q164" s="273" t="s">
        <v>905</v>
      </c>
      <c r="R164" s="278"/>
      <c r="S164" s="279"/>
      <c r="T164" s="280">
        <f>SUM(T157:T163)</f>
        <v>15891.52</v>
      </c>
      <c r="U164" s="198"/>
      <c r="V164" s="198"/>
    </row>
    <row r="165" spans="1:29">
      <c r="Q165" s="273" t="s">
        <v>906</v>
      </c>
      <c r="R165" s="278"/>
      <c r="S165" s="279"/>
      <c r="T165" s="280">
        <v>-14360</v>
      </c>
      <c r="U165" s="279">
        <v>155</v>
      </c>
      <c r="V165" s="198"/>
    </row>
    <row r="166" spans="1:29">
      <c r="Q166" s="273" t="s">
        <v>907</v>
      </c>
      <c r="R166" s="278"/>
      <c r="S166" s="279"/>
      <c r="T166" s="280">
        <f>SUM(T164:T165)</f>
        <v>1531.5200000000004</v>
      </c>
      <c r="U166" s="279">
        <f>+T166*10%</f>
        <v>153.15200000000004</v>
      </c>
      <c r="V166" s="198"/>
    </row>
    <row r="167" spans="1:29">
      <c r="Q167" s="273" t="s">
        <v>908</v>
      </c>
      <c r="R167" s="278"/>
      <c r="S167" s="279"/>
      <c r="T167" s="282">
        <f>+(U165+U166)/12</f>
        <v>25.679333333333336</v>
      </c>
      <c r="U167" s="198"/>
      <c r="V167" s="198"/>
    </row>
    <row r="168" spans="1:29">
      <c r="Q168" s="523" t="s">
        <v>909</v>
      </c>
      <c r="R168" s="524"/>
      <c r="S168" s="524"/>
      <c r="T168" s="524"/>
      <c r="U168" s="524"/>
      <c r="V168" s="525"/>
    </row>
    <row r="171" spans="1:29" ht="26.25">
      <c r="A171" s="476" t="s">
        <v>923</v>
      </c>
      <c r="B171" s="476"/>
      <c r="Z171" s="291" t="s">
        <v>923</v>
      </c>
      <c r="AA171" s="292" t="str">
        <f>+B1</f>
        <v xml:space="preserve">BUSQUE EL LITERAL QUE CORRESPONDA </v>
      </c>
    </row>
    <row r="173" spans="1:29" ht="18.75">
      <c r="Z173" s="540" t="s">
        <v>924</v>
      </c>
      <c r="AA173" s="540"/>
      <c r="AB173" s="540"/>
      <c r="AC173" s="540"/>
    </row>
    <row r="174" spans="1:29" ht="18.75">
      <c r="Z174" s="540" t="s">
        <v>925</v>
      </c>
      <c r="AA174" s="540"/>
      <c r="AB174" s="540"/>
      <c r="AC174" s="540"/>
    </row>
    <row r="175" spans="1:29" ht="19.5" thickBot="1">
      <c r="Z175" s="541" t="s">
        <v>926</v>
      </c>
      <c r="AA175" s="541"/>
      <c r="AB175" s="541"/>
      <c r="AC175" s="541"/>
    </row>
    <row r="176" spans="1:29" ht="19.5" thickBot="1">
      <c r="Z176" s="293" t="s">
        <v>1</v>
      </c>
      <c r="AA176" s="294" t="s">
        <v>617</v>
      </c>
      <c r="AB176" s="295" t="s">
        <v>848</v>
      </c>
      <c r="AC176" s="296" t="s">
        <v>2</v>
      </c>
    </row>
    <row r="177" spans="26:29">
      <c r="Z177" s="297"/>
      <c r="AA177" s="298" t="s">
        <v>927</v>
      </c>
      <c r="AB177" s="299"/>
      <c r="AC177" s="300"/>
    </row>
    <row r="178" spans="26:29">
      <c r="Z178" s="301">
        <v>43080</v>
      </c>
      <c r="AA178" s="302" t="s">
        <v>928</v>
      </c>
      <c r="AB178" s="303">
        <v>2696</v>
      </c>
      <c r="AC178" s="304"/>
    </row>
    <row r="179" spans="26:29">
      <c r="Z179" s="305"/>
      <c r="AA179" s="306" t="s">
        <v>929</v>
      </c>
      <c r="AB179" s="303">
        <v>28.8</v>
      </c>
      <c r="AC179" s="304"/>
    </row>
    <row r="180" spans="26:29">
      <c r="Z180" s="297"/>
      <c r="AA180" s="307" t="s">
        <v>930</v>
      </c>
      <c r="AB180" s="303"/>
      <c r="AC180" s="304">
        <v>2249.4</v>
      </c>
    </row>
    <row r="181" spans="26:29">
      <c r="Z181" s="297"/>
      <c r="AA181" s="307" t="s">
        <v>931</v>
      </c>
      <c r="AB181" s="303"/>
      <c r="AC181" s="304">
        <v>446.6</v>
      </c>
    </row>
    <row r="182" spans="26:29">
      <c r="Z182" s="297"/>
      <c r="AA182" s="298" t="s">
        <v>932</v>
      </c>
      <c r="AB182" s="303"/>
      <c r="AC182" s="304">
        <v>28.8</v>
      </c>
    </row>
    <row r="183" spans="26:29">
      <c r="Z183" s="297"/>
      <c r="AA183" s="308" t="s">
        <v>933</v>
      </c>
      <c r="AB183" s="299"/>
      <c r="AC183" s="300"/>
    </row>
    <row r="184" spans="26:29">
      <c r="Z184" s="309"/>
      <c r="AA184" s="310" t="s">
        <v>927</v>
      </c>
      <c r="AB184" s="311"/>
      <c r="AC184" s="312"/>
    </row>
    <row r="185" spans="26:29">
      <c r="Z185" s="313">
        <v>43082</v>
      </c>
      <c r="AA185" s="314" t="s">
        <v>934</v>
      </c>
      <c r="AB185" s="315">
        <v>194.45</v>
      </c>
      <c r="AC185" s="312"/>
    </row>
    <row r="186" spans="26:29">
      <c r="Z186" s="309"/>
      <c r="AA186" s="314" t="s">
        <v>935</v>
      </c>
      <c r="AB186" s="315">
        <v>16</v>
      </c>
      <c r="AC186" s="312"/>
    </row>
    <row r="187" spans="26:29">
      <c r="Z187" s="309"/>
      <c r="AA187" s="314" t="s">
        <v>936</v>
      </c>
      <c r="AB187" s="315">
        <v>24</v>
      </c>
      <c r="AC187" s="312"/>
    </row>
    <row r="188" spans="26:29">
      <c r="Z188" s="309"/>
      <c r="AA188" s="314" t="s">
        <v>937</v>
      </c>
      <c r="AB188" s="315">
        <v>19.77</v>
      </c>
      <c r="AC188" s="312"/>
    </row>
    <row r="189" spans="26:29">
      <c r="Z189" s="309"/>
      <c r="AA189" s="316" t="s">
        <v>938</v>
      </c>
      <c r="AB189" s="311"/>
      <c r="AC189" s="317">
        <f>+AB185+AB186+AB187+AB188</f>
        <v>254.22</v>
      </c>
    </row>
    <row r="190" spans="26:29">
      <c r="Z190" s="309"/>
      <c r="AA190" s="318" t="s">
        <v>939</v>
      </c>
      <c r="AB190" s="311"/>
      <c r="AC190" s="312"/>
    </row>
    <row r="191" spans="26:29">
      <c r="Z191" s="319"/>
      <c r="AA191" s="320" t="s">
        <v>927</v>
      </c>
      <c r="AB191" s="321"/>
      <c r="AC191" s="322"/>
    </row>
    <row r="192" spans="26:29">
      <c r="Z192" s="323">
        <v>43083</v>
      </c>
      <c r="AA192" s="324" t="s">
        <v>940</v>
      </c>
      <c r="AB192" s="325">
        <v>1237.58</v>
      </c>
      <c r="AC192" s="326"/>
    </row>
    <row r="193" spans="26:29">
      <c r="Z193" s="319"/>
      <c r="AA193" s="324" t="s">
        <v>941</v>
      </c>
      <c r="AB193" s="325">
        <v>1591.16</v>
      </c>
      <c r="AC193" s="326"/>
    </row>
    <row r="194" spans="26:29">
      <c r="Z194" s="319"/>
      <c r="AA194" s="324" t="s">
        <v>942</v>
      </c>
      <c r="AB194" s="325">
        <v>557.78</v>
      </c>
      <c r="AC194" s="326"/>
    </row>
    <row r="195" spans="26:29">
      <c r="Z195" s="319"/>
      <c r="AA195" s="327" t="s">
        <v>932</v>
      </c>
      <c r="AB195" s="325"/>
      <c r="AC195" s="326">
        <f>+AB192+AB194+AB193</f>
        <v>3386.52</v>
      </c>
    </row>
    <row r="196" spans="26:29">
      <c r="Z196" s="319"/>
      <c r="AA196" s="328" t="s">
        <v>943</v>
      </c>
      <c r="AB196" s="325"/>
      <c r="AC196" s="326"/>
    </row>
    <row r="197" spans="26:29">
      <c r="Z197" s="329"/>
      <c r="AA197" s="330" t="s">
        <v>927</v>
      </c>
      <c r="AB197" s="331"/>
      <c r="AC197" s="332"/>
    </row>
    <row r="198" spans="26:29">
      <c r="Z198" s="333">
        <v>43087</v>
      </c>
      <c r="AA198" s="334" t="s">
        <v>944</v>
      </c>
      <c r="AB198" s="331">
        <v>4353.37</v>
      </c>
      <c r="AC198" s="332"/>
    </row>
    <row r="199" spans="26:29">
      <c r="Z199" s="329"/>
      <c r="AA199" s="334" t="s">
        <v>945</v>
      </c>
      <c r="AB199" s="331">
        <v>656.25</v>
      </c>
      <c r="AC199" s="332"/>
    </row>
    <row r="200" spans="26:29">
      <c r="Z200" s="329"/>
      <c r="AA200" s="335" t="s">
        <v>938</v>
      </c>
      <c r="AB200" s="331"/>
      <c r="AC200" s="332">
        <f>+AB198+AB199</f>
        <v>5009.62</v>
      </c>
    </row>
    <row r="201" spans="26:29" ht="15.75" thickBot="1">
      <c r="Z201" s="336"/>
      <c r="AA201" s="337" t="s">
        <v>946</v>
      </c>
      <c r="AB201" s="338"/>
      <c r="AC201" s="339"/>
    </row>
    <row r="202" spans="26:29" ht="15.75" thickBot="1">
      <c r="Z202" s="538" t="s">
        <v>947</v>
      </c>
      <c r="AA202" s="539"/>
      <c r="AB202" s="340">
        <f>SUM(AB177:AB201)</f>
        <v>11375.16</v>
      </c>
      <c r="AC202" s="340">
        <f>SUM(AC177:AC201)</f>
        <v>11375.16</v>
      </c>
    </row>
    <row r="203" spans="26:29">
      <c r="Z203" s="266"/>
      <c r="AA203" s="275"/>
      <c r="AB203" s="270"/>
      <c r="AC203" s="270"/>
    </row>
    <row r="204" spans="26:29" ht="18.75">
      <c r="Z204" s="540" t="str">
        <f>+'A - B - C  CONTA Y GESTIÓN'!Z175:AQ175</f>
        <v>AÑO 2017</v>
      </c>
      <c r="AA204" s="540"/>
      <c r="AB204" s="540"/>
      <c r="AC204" s="540"/>
    </row>
    <row r="205" spans="26:29" ht="18.75">
      <c r="Z205" s="540" t="s">
        <v>925</v>
      </c>
      <c r="AA205" s="540"/>
      <c r="AB205" s="540"/>
      <c r="AC205" s="540"/>
    </row>
    <row r="206" spans="26:29" ht="19.5" thickBot="1">
      <c r="Z206" s="541" t="s">
        <v>948</v>
      </c>
      <c r="AA206" s="541"/>
      <c r="AB206" s="541"/>
      <c r="AC206" s="541"/>
    </row>
    <row r="207" spans="26:29">
      <c r="Z207" s="341"/>
      <c r="AA207" s="342" t="s">
        <v>949</v>
      </c>
      <c r="AB207" s="343"/>
      <c r="AC207" s="344"/>
    </row>
    <row r="208" spans="26:29">
      <c r="Z208" s="319"/>
      <c r="AA208" s="320" t="s">
        <v>927</v>
      </c>
      <c r="AB208" s="325"/>
      <c r="AC208" s="326"/>
    </row>
    <row r="209" spans="26:29">
      <c r="Z209" s="323">
        <v>43220</v>
      </c>
      <c r="AA209" s="345" t="s">
        <v>849</v>
      </c>
      <c r="AB209" s="325">
        <v>4100</v>
      </c>
      <c r="AC209" s="326"/>
    </row>
    <row r="210" spans="26:29">
      <c r="Z210" s="319"/>
      <c r="AA210" s="324" t="s">
        <v>850</v>
      </c>
      <c r="AB210" s="325">
        <v>900</v>
      </c>
      <c r="AC210" s="326"/>
    </row>
    <row r="211" spans="26:29">
      <c r="Z211" s="319"/>
      <c r="AA211" s="324" t="s">
        <v>851</v>
      </c>
      <c r="AB211" s="325">
        <v>291.66666666666669</v>
      </c>
      <c r="AC211" s="326"/>
    </row>
    <row r="212" spans="26:29">
      <c r="Z212" s="319"/>
      <c r="AA212" s="324" t="s">
        <v>852</v>
      </c>
      <c r="AB212" s="325">
        <v>32.166666666666664</v>
      </c>
      <c r="AC212" s="326"/>
    </row>
    <row r="213" spans="26:29">
      <c r="Z213" s="319"/>
      <c r="AA213" s="327" t="s">
        <v>853</v>
      </c>
      <c r="AB213" s="325"/>
      <c r="AC213" s="346">
        <v>472.49999999999989</v>
      </c>
    </row>
    <row r="214" spans="26:29">
      <c r="Z214" s="319"/>
      <c r="AA214" s="327" t="s">
        <v>854</v>
      </c>
      <c r="AB214" s="325"/>
      <c r="AC214" s="346">
        <v>155.17083333333335</v>
      </c>
    </row>
    <row r="215" spans="26:29">
      <c r="Z215" s="319"/>
      <c r="AA215" s="327" t="s">
        <v>855</v>
      </c>
      <c r="AB215" s="325"/>
      <c r="AC215" s="346">
        <v>4696.1624999999995</v>
      </c>
    </row>
    <row r="216" spans="26:29">
      <c r="Z216" s="319"/>
      <c r="AA216" s="328" t="s">
        <v>950</v>
      </c>
      <c r="AB216" s="325"/>
      <c r="AC216" s="326"/>
    </row>
    <row r="217" spans="26:29">
      <c r="Z217" s="329"/>
      <c r="AA217" s="330" t="s">
        <v>927</v>
      </c>
      <c r="AB217" s="331"/>
      <c r="AC217" s="332"/>
    </row>
    <row r="218" spans="26:29">
      <c r="Z218" s="333">
        <v>43220</v>
      </c>
      <c r="AA218" s="334" t="s">
        <v>863</v>
      </c>
      <c r="AB218" s="347">
        <v>607.5</v>
      </c>
      <c r="AC218" s="348"/>
    </row>
    <row r="219" spans="26:29">
      <c r="Z219" s="333"/>
      <c r="AA219" s="334" t="s">
        <v>833</v>
      </c>
      <c r="AB219" s="347">
        <v>416.5</v>
      </c>
      <c r="AC219" s="348"/>
    </row>
    <row r="220" spans="26:29">
      <c r="Z220" s="333"/>
      <c r="AA220" s="334" t="s">
        <v>834</v>
      </c>
      <c r="AB220" s="347">
        <v>32.166666666666664</v>
      </c>
      <c r="AC220" s="348"/>
    </row>
    <row r="221" spans="26:29">
      <c r="Z221" s="333"/>
      <c r="AA221" s="334" t="s">
        <v>835</v>
      </c>
      <c r="AB221" s="347">
        <v>125</v>
      </c>
      <c r="AC221" s="348"/>
    </row>
    <row r="222" spans="26:29">
      <c r="Z222" s="333"/>
      <c r="AA222" s="334" t="s">
        <v>864</v>
      </c>
      <c r="AB222" s="347">
        <v>208.33333333333334</v>
      </c>
      <c r="AC222" s="348"/>
    </row>
    <row r="223" spans="26:29">
      <c r="Z223" s="333"/>
      <c r="AA223" s="335" t="s">
        <v>873</v>
      </c>
      <c r="AB223" s="349"/>
      <c r="AC223" s="332">
        <v>607.5</v>
      </c>
    </row>
    <row r="224" spans="26:29">
      <c r="Z224" s="333"/>
      <c r="AA224" s="335" t="s">
        <v>876</v>
      </c>
      <c r="AB224" s="349"/>
      <c r="AC224" s="332">
        <v>416.5</v>
      </c>
    </row>
    <row r="225" spans="26:29">
      <c r="Z225" s="329"/>
      <c r="AA225" s="335" t="s">
        <v>879</v>
      </c>
      <c r="AB225" s="349"/>
      <c r="AC225" s="332">
        <v>32.166666666666664</v>
      </c>
    </row>
    <row r="226" spans="26:29">
      <c r="Z226" s="329"/>
      <c r="AA226" s="335" t="s">
        <v>882</v>
      </c>
      <c r="AB226" s="349"/>
      <c r="AC226" s="332">
        <v>125</v>
      </c>
    </row>
    <row r="227" spans="26:29">
      <c r="Z227" s="329"/>
      <c r="AA227" s="335" t="s">
        <v>884</v>
      </c>
      <c r="AB227" s="350"/>
      <c r="AC227" s="332">
        <v>208.33333333333334</v>
      </c>
    </row>
    <row r="228" spans="26:29">
      <c r="Z228" s="329"/>
      <c r="AA228" s="351" t="s">
        <v>951</v>
      </c>
      <c r="AB228" s="350"/>
      <c r="AC228" s="348"/>
    </row>
    <row r="229" spans="26:29">
      <c r="Z229" s="297"/>
      <c r="AA229" s="298" t="s">
        <v>927</v>
      </c>
      <c r="AB229" s="303"/>
      <c r="AC229" s="304"/>
    </row>
    <row r="230" spans="26:29">
      <c r="Z230" s="301">
        <v>43230</v>
      </c>
      <c r="AA230" s="302" t="s">
        <v>952</v>
      </c>
      <c r="AB230" s="303">
        <v>8500</v>
      </c>
      <c r="AC230" s="304"/>
    </row>
    <row r="231" spans="26:29">
      <c r="Z231" s="297"/>
      <c r="AA231" s="302" t="s">
        <v>930</v>
      </c>
      <c r="AB231" s="303">
        <v>1020</v>
      </c>
      <c r="AC231" s="304"/>
    </row>
    <row r="232" spans="26:29">
      <c r="Z232" s="297"/>
      <c r="AA232" s="306" t="s">
        <v>953</v>
      </c>
      <c r="AB232" s="303"/>
      <c r="AC232" s="304">
        <v>306</v>
      </c>
    </row>
    <row r="233" spans="26:29">
      <c r="Z233" s="297"/>
      <c r="AA233" s="307" t="s">
        <v>934</v>
      </c>
      <c r="AB233" s="303"/>
      <c r="AC233" s="304">
        <v>85</v>
      </c>
    </row>
    <row r="234" spans="26:29">
      <c r="Z234" s="297"/>
      <c r="AA234" s="307" t="s">
        <v>932</v>
      </c>
      <c r="AB234" s="303"/>
      <c r="AC234" s="304">
        <v>4921.5</v>
      </c>
    </row>
    <row r="235" spans="26:29">
      <c r="Z235" s="297"/>
      <c r="AA235" s="307" t="s">
        <v>363</v>
      </c>
      <c r="AB235" s="303"/>
      <c r="AC235" s="304">
        <v>4207.5</v>
      </c>
    </row>
    <row r="236" spans="26:29">
      <c r="Z236" s="297"/>
      <c r="AA236" s="352" t="s">
        <v>954</v>
      </c>
      <c r="AB236" s="303"/>
      <c r="AC236" s="304"/>
    </row>
    <row r="237" spans="26:29">
      <c r="Z237" s="329"/>
      <c r="AA237" s="330" t="s">
        <v>927</v>
      </c>
      <c r="AB237" s="350"/>
      <c r="AC237" s="348"/>
    </row>
    <row r="238" spans="26:29">
      <c r="Z238" s="333">
        <v>43230</v>
      </c>
      <c r="AA238" s="353" t="s">
        <v>955</v>
      </c>
      <c r="AB238" s="331">
        <v>700</v>
      </c>
      <c r="AC238" s="332"/>
    </row>
    <row r="239" spans="26:29">
      <c r="Z239" s="329"/>
      <c r="AA239" s="353" t="s">
        <v>930</v>
      </c>
      <c r="AB239" s="331">
        <v>84</v>
      </c>
      <c r="AC239" s="332"/>
    </row>
    <row r="240" spans="26:29">
      <c r="Z240" s="329"/>
      <c r="AA240" s="335" t="s">
        <v>956</v>
      </c>
      <c r="AB240" s="331"/>
      <c r="AC240" s="332">
        <v>58.8</v>
      </c>
    </row>
    <row r="241" spans="26:29">
      <c r="Z241" s="329"/>
      <c r="AA241" s="335" t="s">
        <v>934</v>
      </c>
      <c r="AB241" s="331"/>
      <c r="AC241" s="332">
        <v>7</v>
      </c>
    </row>
    <row r="242" spans="26:29">
      <c r="Z242" s="329"/>
      <c r="AA242" s="335" t="s">
        <v>932</v>
      </c>
      <c r="AB242" s="331"/>
      <c r="AC242" s="332">
        <v>718.2</v>
      </c>
    </row>
    <row r="243" spans="26:29">
      <c r="Z243" s="329"/>
      <c r="AA243" s="354" t="s">
        <v>957</v>
      </c>
      <c r="AB243" s="331"/>
      <c r="AC243" s="332"/>
    </row>
    <row r="244" spans="26:29">
      <c r="Z244" s="297"/>
      <c r="AA244" s="298" t="s">
        <v>927</v>
      </c>
      <c r="AB244" s="299"/>
      <c r="AC244" s="300"/>
    </row>
    <row r="245" spans="26:29">
      <c r="Z245" s="301">
        <v>43230</v>
      </c>
      <c r="AA245" s="306" t="s">
        <v>958</v>
      </c>
      <c r="AB245" s="303">
        <v>500</v>
      </c>
      <c r="AC245" s="304"/>
    </row>
    <row r="246" spans="26:29">
      <c r="Z246" s="297"/>
      <c r="AA246" s="302" t="s">
        <v>930</v>
      </c>
      <c r="AB246" s="303">
        <v>60</v>
      </c>
      <c r="AC246" s="304"/>
    </row>
    <row r="247" spans="26:29">
      <c r="Z247" s="297"/>
      <c r="AA247" s="307" t="s">
        <v>935</v>
      </c>
      <c r="AB247" s="303"/>
      <c r="AC247" s="304">
        <v>10</v>
      </c>
    </row>
    <row r="248" spans="26:29">
      <c r="Z248" s="297"/>
      <c r="AA248" s="307" t="s">
        <v>959</v>
      </c>
      <c r="AB248" s="303"/>
      <c r="AC248" s="304">
        <f>+AB246*0.7</f>
        <v>42</v>
      </c>
    </row>
    <row r="249" spans="26:29">
      <c r="Z249" s="297"/>
      <c r="AA249" s="307" t="s">
        <v>932</v>
      </c>
      <c r="AB249" s="303"/>
      <c r="AC249" s="304">
        <f>+AB245+AB246-AC247-AC248</f>
        <v>508</v>
      </c>
    </row>
    <row r="250" spans="26:29">
      <c r="Z250" s="297"/>
      <c r="AA250" s="308" t="s">
        <v>960</v>
      </c>
      <c r="AB250" s="303"/>
      <c r="AC250" s="304"/>
    </row>
    <row r="251" spans="26:29">
      <c r="Z251" s="329"/>
      <c r="AA251" s="330" t="s">
        <v>927</v>
      </c>
      <c r="AB251" s="331"/>
      <c r="AC251" s="332"/>
    </row>
    <row r="252" spans="26:29">
      <c r="Z252" s="333">
        <v>43230</v>
      </c>
      <c r="AA252" s="334" t="s">
        <v>961</v>
      </c>
      <c r="AB252" s="331">
        <v>140</v>
      </c>
      <c r="AC252" s="332"/>
    </row>
    <row r="253" spans="26:29">
      <c r="Z253" s="329"/>
      <c r="AA253" s="334" t="s">
        <v>930</v>
      </c>
      <c r="AB253" s="331">
        <v>16.8</v>
      </c>
      <c r="AC253" s="332"/>
    </row>
    <row r="254" spans="26:29">
      <c r="Z254" s="329"/>
      <c r="AA254" s="335" t="s">
        <v>935</v>
      </c>
      <c r="AB254" s="331"/>
      <c r="AC254" s="332">
        <f>+AB252*8%</f>
        <v>11.200000000000001</v>
      </c>
    </row>
    <row r="255" spans="26:29">
      <c r="Z255" s="329"/>
      <c r="AA255" s="335" t="s">
        <v>959</v>
      </c>
      <c r="AB255" s="331"/>
      <c r="AC255" s="332">
        <f>+AB253*0.7</f>
        <v>11.76</v>
      </c>
    </row>
    <row r="256" spans="26:29">
      <c r="Z256" s="329"/>
      <c r="AA256" s="335" t="s">
        <v>932</v>
      </c>
      <c r="AB256" s="331"/>
      <c r="AC256" s="332">
        <f>+AB252+AB253-AC254-AC255</f>
        <v>133.84000000000003</v>
      </c>
    </row>
    <row r="257" spans="26:29" ht="15.75" thickBot="1">
      <c r="Z257" s="336"/>
      <c r="AA257" s="337" t="s">
        <v>962</v>
      </c>
      <c r="AB257" s="338"/>
      <c r="AC257" s="339"/>
    </row>
    <row r="258" spans="26:29" ht="15.75" thickBot="1">
      <c r="Z258" s="538" t="s">
        <v>947</v>
      </c>
      <c r="AA258" s="539"/>
      <c r="AB258" s="340">
        <f>SUM(AB208:AB257)</f>
        <v>17734.133333333335</v>
      </c>
      <c r="AC258" s="340">
        <f>SUM(AC208:AC257)</f>
        <v>17734.133333333331</v>
      </c>
    </row>
    <row r="259" spans="26:29" ht="15.75" thickBot="1"/>
    <row r="260" spans="26:29" ht="15.75" thickBot="1">
      <c r="Z260" s="538" t="s">
        <v>963</v>
      </c>
      <c r="AA260" s="539"/>
      <c r="AB260" s="355">
        <f>+AB258+AB202</f>
        <v>29109.293333333335</v>
      </c>
      <c r="AC260" s="355">
        <f>+AC258+AC202</f>
        <v>29109.293333333331</v>
      </c>
    </row>
  </sheetData>
  <mergeCells count="102">
    <mergeCell ref="Z258:AA258"/>
    <mergeCell ref="Z260:AA260"/>
    <mergeCell ref="Z174:AC174"/>
    <mergeCell ref="Z175:AC175"/>
    <mergeCell ref="Z202:AA202"/>
    <mergeCell ref="Z204:AC204"/>
    <mergeCell ref="Z205:AC205"/>
    <mergeCell ref="Z206:AC206"/>
    <mergeCell ref="A135:F135"/>
    <mergeCell ref="Q144:T144"/>
    <mergeCell ref="Q153:R153"/>
    <mergeCell ref="Q168:V168"/>
    <mergeCell ref="A171:B171"/>
    <mergeCell ref="Z173:AC173"/>
    <mergeCell ref="L131:L132"/>
    <mergeCell ref="M131:O131"/>
    <mergeCell ref="P131:P132"/>
    <mergeCell ref="Q131:Q132"/>
    <mergeCell ref="R131:R132"/>
    <mergeCell ref="A134:E134"/>
    <mergeCell ref="B120:C120"/>
    <mergeCell ref="A128:R128"/>
    <mergeCell ref="A129:R129"/>
    <mergeCell ref="A130:R130"/>
    <mergeCell ref="A131:A132"/>
    <mergeCell ref="B131:B132"/>
    <mergeCell ref="C131:C132"/>
    <mergeCell ref="D131:D132"/>
    <mergeCell ref="E131:E132"/>
    <mergeCell ref="F131:K131"/>
    <mergeCell ref="Q88:V88"/>
    <mergeCell ref="Q91:T91"/>
    <mergeCell ref="Q100:R100"/>
    <mergeCell ref="Q115:V115"/>
    <mergeCell ref="A117:B117"/>
    <mergeCell ref="B119:C119"/>
    <mergeCell ref="G69:H69"/>
    <mergeCell ref="G70:H70"/>
    <mergeCell ref="G71:H71"/>
    <mergeCell ref="F72:F76"/>
    <mergeCell ref="G72:H76"/>
    <mergeCell ref="Q73:R73"/>
    <mergeCell ref="G64:H64"/>
    <mergeCell ref="G65:H65"/>
    <mergeCell ref="Q65:V65"/>
    <mergeCell ref="G66:H66"/>
    <mergeCell ref="G67:H67"/>
    <mergeCell ref="G68:H68"/>
    <mergeCell ref="A51:F51"/>
    <mergeCell ref="F59:K59"/>
    <mergeCell ref="F60:K60"/>
    <mergeCell ref="Q60:Z60"/>
    <mergeCell ref="G61:H61"/>
    <mergeCell ref="B62:C62"/>
    <mergeCell ref="G62:H62"/>
    <mergeCell ref="Q62:Q63"/>
    <mergeCell ref="G63:H63"/>
    <mergeCell ref="J46:N46"/>
    <mergeCell ref="O46:O47"/>
    <mergeCell ref="P46:P47"/>
    <mergeCell ref="Q46:Q47"/>
    <mergeCell ref="R46:R47"/>
    <mergeCell ref="A50:E50"/>
    <mergeCell ref="A43:O43"/>
    <mergeCell ref="A44:O44"/>
    <mergeCell ref="A45:O45"/>
    <mergeCell ref="A46:A47"/>
    <mergeCell ref="B46:B47"/>
    <mergeCell ref="C46:C47"/>
    <mergeCell ref="D46:D47"/>
    <mergeCell ref="E46:E47"/>
    <mergeCell ref="F46:H46"/>
    <mergeCell ref="I46:I47"/>
    <mergeCell ref="G29:H29"/>
    <mergeCell ref="G30:H30"/>
    <mergeCell ref="G31:H31"/>
    <mergeCell ref="G32:H32"/>
    <mergeCell ref="G33:H33"/>
    <mergeCell ref="F34:F36"/>
    <mergeCell ref="G34:H36"/>
    <mergeCell ref="A16:F16"/>
    <mergeCell ref="F24:K24"/>
    <mergeCell ref="F25:K25"/>
    <mergeCell ref="G26:H26"/>
    <mergeCell ref="G27:H27"/>
    <mergeCell ref="G28:H28"/>
    <mergeCell ref="L11:L12"/>
    <mergeCell ref="M11:O11"/>
    <mergeCell ref="P11:P12"/>
    <mergeCell ref="Q11:Q12"/>
    <mergeCell ref="R11:R12"/>
    <mergeCell ref="A15:E15"/>
    <mergeCell ref="A6:B6"/>
    <mergeCell ref="A8:R8"/>
    <mergeCell ref="A9:R9"/>
    <mergeCell ref="A10:R10"/>
    <mergeCell ref="A11:A12"/>
    <mergeCell ref="B11:B12"/>
    <mergeCell ref="C11:C12"/>
    <mergeCell ref="D11:D12"/>
    <mergeCell ref="E11:E12"/>
    <mergeCell ref="F11:K11"/>
  </mergeCells>
  <hyperlinks>
    <hyperlink ref="A2" location="'A - B - C'!A6" display="'A - B - C'!A6"/>
    <hyperlink ref="A3" location="'A - B - C'!A117" display="'A - B - C'!A117"/>
    <hyperlink ref="A4" location="'A - B - C'!Z171" display="'A - B - C'!Z171"/>
    <hyperlink ref="C6" location="'A - B - C'!A1" display="'A - B - C'!A1"/>
    <hyperlink ref="C117" location="'A - B - C'!A1" display="'A - B - C'!A1"/>
    <hyperlink ref="AA171" location="'A - B - C'!A1" display="'A - B - C'!A1"/>
  </hyperlinks>
  <pageMargins left="0.7" right="0.7" top="0.75" bottom="0.75" header="0.51180555555555496" footer="0.51180555555555496"/>
  <pageSetup firstPageNumber="0"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workbookViewId="0">
      <selection activeCell="K28" sqref="K28"/>
    </sheetView>
  </sheetViews>
  <sheetFormatPr baseColWidth="10" defaultRowHeight="15"/>
  <cols>
    <col min="1" max="16384" width="11.42578125" style="190"/>
  </cols>
  <sheetData>
    <row r="1" spans="1:18">
      <c r="A1" s="545" t="s">
        <v>964</v>
      </c>
      <c r="B1" s="545"/>
      <c r="C1" s="545"/>
      <c r="D1" s="545"/>
      <c r="E1" s="545"/>
      <c r="F1" s="545"/>
      <c r="G1" s="545"/>
      <c r="H1" s="545"/>
      <c r="I1" s="545"/>
      <c r="J1" s="545"/>
      <c r="K1" s="545"/>
      <c r="L1" s="545"/>
      <c r="M1" s="545"/>
      <c r="N1" s="545"/>
      <c r="O1" s="545"/>
      <c r="P1" s="545"/>
      <c r="Q1" s="545"/>
      <c r="R1" s="545"/>
    </row>
    <row r="2" spans="1:18">
      <c r="A2" s="545" t="s">
        <v>965</v>
      </c>
      <c r="B2" s="545"/>
      <c r="C2" s="545"/>
      <c r="D2" s="545"/>
      <c r="E2" s="545"/>
      <c r="F2" s="545"/>
      <c r="G2" s="545"/>
      <c r="H2" s="545"/>
      <c r="I2" s="545"/>
      <c r="J2" s="545"/>
      <c r="K2" s="545"/>
      <c r="L2" s="545"/>
      <c r="M2" s="545"/>
      <c r="N2" s="545"/>
      <c r="O2" s="545"/>
      <c r="P2" s="545"/>
      <c r="Q2" s="545"/>
      <c r="R2" s="545"/>
    </row>
    <row r="4" spans="1:18">
      <c r="A4" s="356" t="s">
        <v>966</v>
      </c>
      <c r="C4" s="357">
        <v>8900</v>
      </c>
      <c r="D4" s="358"/>
      <c r="J4" s="190" t="s">
        <v>967</v>
      </c>
      <c r="L4" s="546" t="s">
        <v>968</v>
      </c>
      <c r="M4" s="546"/>
      <c r="N4" s="546"/>
      <c r="O4" s="190" t="s">
        <v>969</v>
      </c>
    </row>
    <row r="5" spans="1:18">
      <c r="A5" s="356" t="s">
        <v>970</v>
      </c>
      <c r="C5" s="358"/>
      <c r="D5" s="357">
        <f>+C6+C7</f>
        <v>6100</v>
      </c>
      <c r="L5" s="547" t="s">
        <v>971</v>
      </c>
      <c r="M5" s="547"/>
      <c r="N5" s="547"/>
    </row>
    <row r="6" spans="1:18">
      <c r="A6" s="190" t="s">
        <v>972</v>
      </c>
      <c r="C6" s="358">
        <v>2400</v>
      </c>
      <c r="D6" s="358"/>
    </row>
    <row r="7" spans="1:18">
      <c r="A7" s="190" t="s">
        <v>973</v>
      </c>
      <c r="C7" s="358">
        <v>3700</v>
      </c>
      <c r="D7" s="358"/>
      <c r="K7" s="190" t="s">
        <v>974</v>
      </c>
      <c r="L7" s="359">
        <f>+D5</f>
        <v>6100</v>
      </c>
      <c r="M7" s="190" t="s">
        <v>975</v>
      </c>
    </row>
    <row r="8" spans="1:18">
      <c r="L8" s="358">
        <f>+C4</f>
        <v>8900</v>
      </c>
    </row>
    <row r="9" spans="1:18">
      <c r="A9" s="190" t="s">
        <v>976</v>
      </c>
    </row>
    <row r="10" spans="1:18" ht="15.75" thickBot="1">
      <c r="K10" s="190" t="s">
        <v>977</v>
      </c>
      <c r="L10" s="360">
        <f>(L7/L8)*100</f>
        <v>68.539325842696627</v>
      </c>
      <c r="M10" s="190" t="s">
        <v>978</v>
      </c>
    </row>
    <row r="11" spans="1:18">
      <c r="A11" s="548" t="s">
        <v>979</v>
      </c>
      <c r="B11" s="549"/>
      <c r="C11" s="549"/>
      <c r="D11" s="549"/>
      <c r="E11" s="549"/>
      <c r="F11" s="549"/>
      <c r="G11" s="549"/>
      <c r="H11" s="549"/>
      <c r="I11" s="550"/>
    </row>
    <row r="12" spans="1:18">
      <c r="A12" s="542" t="s">
        <v>980</v>
      </c>
      <c r="B12" s="543"/>
      <c r="C12" s="543"/>
      <c r="D12" s="543"/>
      <c r="E12" s="543"/>
      <c r="F12" s="543"/>
      <c r="G12" s="543"/>
      <c r="H12" s="543"/>
      <c r="I12" s="544"/>
    </row>
    <row r="13" spans="1:18">
      <c r="A13" s="361"/>
      <c r="B13" s="260"/>
      <c r="C13" s="260"/>
      <c r="D13" s="260"/>
      <c r="E13" s="260"/>
      <c r="F13" s="260"/>
      <c r="G13" s="260"/>
      <c r="H13" s="260"/>
      <c r="I13" s="362" t="s">
        <v>981</v>
      </c>
    </row>
    <row r="14" spans="1:18">
      <c r="A14" s="361" t="s">
        <v>982</v>
      </c>
      <c r="B14" s="260"/>
      <c r="C14" s="260"/>
      <c r="D14" s="260"/>
      <c r="E14" s="260"/>
      <c r="F14" s="260" t="s">
        <v>983</v>
      </c>
      <c r="G14" s="260"/>
      <c r="H14" s="260">
        <v>100</v>
      </c>
      <c r="I14" s="362"/>
    </row>
    <row r="15" spans="1:18">
      <c r="A15" s="361" t="s">
        <v>984</v>
      </c>
      <c r="B15" s="260"/>
      <c r="C15" s="260"/>
      <c r="D15" s="260"/>
      <c r="E15" s="260"/>
      <c r="F15" s="260"/>
      <c r="G15" s="260"/>
      <c r="H15" s="260"/>
      <c r="I15" s="362"/>
    </row>
    <row r="16" spans="1:18">
      <c r="A16" s="361" t="s">
        <v>985</v>
      </c>
      <c r="B16" s="260"/>
      <c r="C16" s="260"/>
      <c r="D16" s="260"/>
      <c r="E16" s="260"/>
      <c r="F16" s="260"/>
      <c r="G16" s="260"/>
      <c r="H16" s="260"/>
      <c r="I16" s="362"/>
    </row>
    <row r="17" spans="1:9" ht="15.75" thickBot="1">
      <c r="A17" s="363" t="s">
        <v>986</v>
      </c>
      <c r="B17" s="364"/>
      <c r="C17" s="364"/>
      <c r="D17" s="364"/>
      <c r="E17" s="364"/>
      <c r="F17" s="364"/>
      <c r="G17" s="364"/>
      <c r="H17" s="364"/>
      <c r="I17" s="365"/>
    </row>
    <row r="18" spans="1:9" ht="15.75" thickBot="1">
      <c r="A18" s="552" t="s">
        <v>987</v>
      </c>
      <c r="B18" s="553"/>
      <c r="C18" s="553"/>
      <c r="D18" s="553"/>
      <c r="E18" s="553"/>
      <c r="F18" s="553"/>
      <c r="G18" s="553"/>
      <c r="H18" s="553"/>
      <c r="I18" s="554"/>
    </row>
    <row r="19" spans="1:9" ht="23.25">
      <c r="A19" s="366" t="s">
        <v>1</v>
      </c>
      <c r="B19" s="367" t="s">
        <v>988</v>
      </c>
      <c r="C19" s="368" t="s">
        <v>989</v>
      </c>
      <c r="D19" s="368" t="s">
        <v>990</v>
      </c>
      <c r="E19" s="368" t="s">
        <v>991</v>
      </c>
      <c r="F19" s="555" t="s">
        <v>992</v>
      </c>
      <c r="G19" s="555"/>
      <c r="H19" s="368" t="s">
        <v>993</v>
      </c>
      <c r="I19" s="369" t="s">
        <v>994</v>
      </c>
    </row>
    <row r="20" spans="1:9">
      <c r="A20" s="370">
        <v>43420</v>
      </c>
      <c r="B20" s="371">
        <v>5</v>
      </c>
      <c r="C20" s="371">
        <v>1</v>
      </c>
      <c r="D20" s="371" t="s">
        <v>995</v>
      </c>
      <c r="E20" s="371"/>
      <c r="F20" s="371">
        <v>300</v>
      </c>
      <c r="G20" s="371"/>
      <c r="H20" s="371">
        <v>4.2209110000000001</v>
      </c>
      <c r="I20" s="372">
        <f>+H20*F20</f>
        <v>1266.2733000000001</v>
      </c>
    </row>
    <row r="21" spans="1:9">
      <c r="A21" s="370">
        <v>43424</v>
      </c>
      <c r="B21" s="371">
        <v>6</v>
      </c>
      <c r="C21" s="371"/>
      <c r="D21" s="371" t="s">
        <v>996</v>
      </c>
      <c r="E21" s="371"/>
      <c r="F21" s="371">
        <v>350</v>
      </c>
      <c r="G21" s="371"/>
      <c r="H21" s="371">
        <v>5.1101599999999996</v>
      </c>
      <c r="I21" s="372">
        <f>+H21*F21</f>
        <v>1788.5559999999998</v>
      </c>
    </row>
    <row r="22" spans="1:9">
      <c r="A22" s="370">
        <v>43428</v>
      </c>
      <c r="B22" s="371"/>
      <c r="C22" s="371"/>
      <c r="D22" s="371" t="s">
        <v>996</v>
      </c>
      <c r="E22" s="371"/>
      <c r="F22" s="371">
        <v>20</v>
      </c>
      <c r="G22" s="371"/>
      <c r="H22" s="371">
        <v>5.1101599999999996</v>
      </c>
      <c r="I22" s="372">
        <f>+H22*F22</f>
        <v>102.2032</v>
      </c>
    </row>
    <row r="23" spans="1:9">
      <c r="A23" s="373"/>
      <c r="B23" s="371"/>
      <c r="C23" s="371"/>
      <c r="D23" s="371" t="s">
        <v>995</v>
      </c>
      <c r="E23" s="371"/>
      <c r="F23" s="371">
        <v>240</v>
      </c>
      <c r="G23" s="371"/>
      <c r="H23" s="371">
        <v>4.2209110000000001</v>
      </c>
      <c r="I23" s="372">
        <f>+H23*F23</f>
        <v>1013.01864</v>
      </c>
    </row>
    <row r="24" spans="1:9">
      <c r="A24" s="373"/>
      <c r="B24" s="371"/>
      <c r="C24" s="371"/>
      <c r="D24" s="371" t="s">
        <v>997</v>
      </c>
      <c r="E24" s="371"/>
      <c r="F24" s="371">
        <v>170</v>
      </c>
      <c r="G24" s="371"/>
      <c r="H24" s="371">
        <v>2.0638960000000002</v>
      </c>
      <c r="I24" s="372">
        <f>+H24*F24</f>
        <v>350.86232000000001</v>
      </c>
    </row>
    <row r="25" spans="1:9">
      <c r="A25" s="374"/>
      <c r="B25" s="375"/>
      <c r="C25" s="375"/>
      <c r="D25" s="375"/>
      <c r="E25" s="375"/>
      <c r="F25" s="198"/>
      <c r="G25" s="198"/>
      <c r="H25" s="376" t="s">
        <v>862</v>
      </c>
      <c r="I25" s="377">
        <f>SUM(I21:I24)-I20</f>
        <v>1988.3668599999999</v>
      </c>
    </row>
    <row r="26" spans="1:9">
      <c r="A26" s="556" t="s">
        <v>998</v>
      </c>
      <c r="B26" s="557"/>
      <c r="C26" s="557"/>
      <c r="D26" s="557"/>
      <c r="E26" s="557"/>
      <c r="F26" s="557" t="s">
        <v>999</v>
      </c>
      <c r="G26" s="557"/>
      <c r="H26" s="557"/>
      <c r="I26" s="558"/>
    </row>
    <row r="27" spans="1:9" ht="34.5">
      <c r="A27" s="378" t="s">
        <v>1</v>
      </c>
      <c r="B27" s="379" t="s">
        <v>1000</v>
      </c>
      <c r="C27" s="379" t="s">
        <v>1001</v>
      </c>
      <c r="D27" s="379" t="s">
        <v>1002</v>
      </c>
      <c r="E27" s="559" t="s">
        <v>994</v>
      </c>
      <c r="F27" s="560"/>
      <c r="G27" s="380" t="s">
        <v>1003</v>
      </c>
      <c r="H27" s="379" t="s">
        <v>1004</v>
      </c>
      <c r="I27" s="381" t="s">
        <v>994</v>
      </c>
    </row>
    <row r="28" spans="1:9">
      <c r="A28" s="370">
        <v>43434</v>
      </c>
      <c r="B28" s="371" t="s">
        <v>1005</v>
      </c>
      <c r="C28" s="371">
        <v>88</v>
      </c>
      <c r="D28" s="371">
        <v>5.58</v>
      </c>
      <c r="E28" s="561">
        <f>+C28*D28</f>
        <v>491.04</v>
      </c>
      <c r="F28" s="562"/>
      <c r="G28" s="382">
        <f>+I25</f>
        <v>1988.3668599999999</v>
      </c>
      <c r="H28" s="383">
        <v>0.68540000000000001</v>
      </c>
      <c r="I28" s="384">
        <f>+G28*H28</f>
        <v>1362.8266458439998</v>
      </c>
    </row>
    <row r="29" spans="1:9">
      <c r="A29" s="370"/>
      <c r="B29" s="371" t="s">
        <v>1006</v>
      </c>
      <c r="C29" s="371">
        <v>32</v>
      </c>
      <c r="D29" s="371">
        <v>4.5999999999999996</v>
      </c>
      <c r="E29" s="563">
        <f>+C29*D29</f>
        <v>147.19999999999999</v>
      </c>
      <c r="F29" s="564"/>
      <c r="G29" s="382"/>
      <c r="H29" s="385"/>
      <c r="I29" s="384"/>
    </row>
    <row r="30" spans="1:9">
      <c r="A30" s="370"/>
      <c r="B30" s="371" t="s">
        <v>1007</v>
      </c>
      <c r="C30" s="371">
        <v>100</v>
      </c>
      <c r="D30" s="371">
        <v>4.3499999999999996</v>
      </c>
      <c r="E30" s="563">
        <f>+C30*D30</f>
        <v>434.99999999999994</v>
      </c>
      <c r="F30" s="564"/>
      <c r="G30" s="382"/>
      <c r="H30" s="385"/>
      <c r="I30" s="384"/>
    </row>
    <row r="31" spans="1:9">
      <c r="A31" s="373"/>
      <c r="B31" s="371"/>
      <c r="C31" s="371"/>
      <c r="D31" s="371"/>
      <c r="E31" s="563"/>
      <c r="F31" s="564"/>
      <c r="G31" s="382"/>
      <c r="H31" s="371"/>
      <c r="I31" s="384"/>
    </row>
    <row r="32" spans="1:9">
      <c r="A32" s="373"/>
      <c r="B32" s="371"/>
      <c r="C32" s="371"/>
      <c r="D32" s="371"/>
      <c r="E32" s="563"/>
      <c r="F32" s="564"/>
      <c r="G32" s="371"/>
      <c r="H32" s="371"/>
      <c r="I32" s="384"/>
    </row>
    <row r="33" spans="1:18">
      <c r="A33" s="374"/>
      <c r="B33" s="375"/>
      <c r="C33" s="375"/>
      <c r="D33" s="375"/>
      <c r="E33" s="565">
        <f>SUM(E28:E32)</f>
        <v>1073.24</v>
      </c>
      <c r="F33" s="566"/>
      <c r="G33" s="375"/>
      <c r="H33" s="386" t="s">
        <v>862</v>
      </c>
      <c r="I33" s="387">
        <f>SUM(I28:I32)</f>
        <v>1362.8266458439998</v>
      </c>
    </row>
    <row r="34" spans="1:18">
      <c r="A34" s="388" t="s">
        <v>1008</v>
      </c>
      <c r="B34" s="389"/>
      <c r="C34" s="389"/>
      <c r="D34" s="389"/>
      <c r="E34" s="389"/>
      <c r="F34" s="389"/>
      <c r="G34" s="389"/>
      <c r="H34" s="389"/>
      <c r="I34" s="390"/>
    </row>
    <row r="35" spans="1:18">
      <c r="A35" s="361"/>
      <c r="B35" s="260"/>
      <c r="C35" s="260"/>
      <c r="D35" s="260"/>
      <c r="E35" s="260"/>
      <c r="F35" s="260"/>
      <c r="G35" s="260"/>
      <c r="H35" s="260"/>
      <c r="I35" s="362"/>
    </row>
    <row r="36" spans="1:18">
      <c r="A36" s="361" t="s">
        <v>1009</v>
      </c>
      <c r="B36" s="260"/>
      <c r="C36" s="391">
        <f>+I25</f>
        <v>1988.3668599999999</v>
      </c>
      <c r="D36" s="260"/>
      <c r="E36" s="260"/>
      <c r="F36" s="260"/>
      <c r="G36" s="260"/>
      <c r="H36" s="260"/>
      <c r="I36" s="362"/>
    </row>
    <row r="37" spans="1:18">
      <c r="A37" s="361" t="s">
        <v>1010</v>
      </c>
      <c r="B37" s="260"/>
      <c r="C37" s="391">
        <f>+E33</f>
        <v>1073.24</v>
      </c>
      <c r="D37" s="260"/>
      <c r="E37" s="260"/>
      <c r="F37" s="260"/>
      <c r="G37" s="260"/>
      <c r="H37" s="260"/>
      <c r="I37" s="362"/>
    </row>
    <row r="38" spans="1:18">
      <c r="A38" s="361" t="s">
        <v>1011</v>
      </c>
      <c r="B38" s="260"/>
      <c r="C38" s="391">
        <f>+I33</f>
        <v>1362.8266458439998</v>
      </c>
      <c r="D38" s="260"/>
      <c r="E38" s="260"/>
      <c r="F38" s="260"/>
      <c r="G38" s="260"/>
      <c r="H38" s="260"/>
      <c r="I38" s="362"/>
    </row>
    <row r="39" spans="1:18">
      <c r="A39" s="361" t="s">
        <v>1012</v>
      </c>
      <c r="B39" s="260"/>
      <c r="C39" s="391">
        <f>SUM(C36:C38)</f>
        <v>4424.4335058439992</v>
      </c>
      <c r="D39" s="260"/>
      <c r="E39" s="260"/>
      <c r="F39" s="260"/>
      <c r="G39" s="260"/>
      <c r="H39" s="260"/>
      <c r="I39" s="362"/>
    </row>
    <row r="40" spans="1:18" ht="15.75" thickBot="1">
      <c r="A40" s="363" t="s">
        <v>1013</v>
      </c>
      <c r="B40" s="364"/>
      <c r="C40" s="392">
        <f>+C39/H14</f>
        <v>44.244335058439994</v>
      </c>
      <c r="D40" s="364"/>
      <c r="E40" s="364"/>
      <c r="F40" s="364"/>
      <c r="G40" s="364"/>
      <c r="H40" s="364"/>
      <c r="I40" s="365"/>
    </row>
    <row r="44" spans="1:18" ht="15.75">
      <c r="A44" s="551" t="s">
        <v>1014</v>
      </c>
      <c r="B44" s="551"/>
      <c r="C44" s="551"/>
      <c r="D44" s="551"/>
      <c r="E44" s="551"/>
      <c r="F44" s="551"/>
      <c r="G44" s="551"/>
      <c r="H44" s="551"/>
      <c r="I44" s="551"/>
      <c r="J44" s="551"/>
      <c r="K44" s="551"/>
      <c r="L44" s="551"/>
      <c r="M44" s="551"/>
      <c r="N44" s="551"/>
      <c r="O44" s="551"/>
      <c r="P44" s="551"/>
      <c r="Q44" s="551"/>
      <c r="R44" s="551"/>
    </row>
    <row r="45" spans="1:18" ht="15.75">
      <c r="A45" s="551" t="s">
        <v>1015</v>
      </c>
      <c r="B45" s="551"/>
      <c r="C45" s="551"/>
      <c r="D45" s="551"/>
      <c r="E45" s="551"/>
      <c r="F45" s="551"/>
      <c r="G45" s="551"/>
      <c r="H45" s="551"/>
      <c r="I45" s="551"/>
      <c r="J45" s="551"/>
      <c r="K45" s="551"/>
      <c r="L45" s="551"/>
      <c r="M45" s="551"/>
      <c r="N45" s="551"/>
      <c r="O45" s="551"/>
      <c r="P45" s="551"/>
      <c r="Q45" s="551"/>
      <c r="R45" s="551"/>
    </row>
    <row r="46" spans="1:18" ht="15.75">
      <c r="A46" s="551" t="s">
        <v>1016</v>
      </c>
      <c r="B46" s="551"/>
      <c r="C46" s="551"/>
      <c r="D46" s="551"/>
      <c r="E46" s="551"/>
      <c r="F46" s="551"/>
      <c r="G46" s="551"/>
      <c r="H46" s="551"/>
      <c r="I46" s="551"/>
      <c r="J46" s="551"/>
      <c r="K46" s="551"/>
      <c r="L46" s="551"/>
      <c r="M46" s="551"/>
      <c r="N46" s="551"/>
      <c r="O46" s="551"/>
      <c r="P46" s="551"/>
      <c r="Q46" s="551"/>
    </row>
    <row r="47" spans="1:18" ht="15.75">
      <c r="A47" s="551" t="s">
        <v>1017</v>
      </c>
      <c r="B47" s="551"/>
      <c r="C47" s="551"/>
      <c r="D47" s="551"/>
      <c r="E47" s="551"/>
      <c r="F47" s="551"/>
      <c r="G47" s="551"/>
      <c r="H47" s="551"/>
      <c r="I47" s="551"/>
      <c r="J47" s="551"/>
      <c r="K47" s="551"/>
      <c r="L47" s="551"/>
      <c r="M47" s="551"/>
      <c r="N47" s="551"/>
      <c r="O47" s="551"/>
      <c r="P47" s="551"/>
      <c r="Q47" s="551"/>
    </row>
    <row r="48" spans="1:18" ht="15.75" thickBot="1"/>
    <row r="49" spans="1:6" ht="15.75" thickBot="1">
      <c r="A49" s="393" t="s">
        <v>1</v>
      </c>
      <c r="B49" s="569" t="s">
        <v>617</v>
      </c>
      <c r="C49" s="570"/>
      <c r="D49" s="394" t="s">
        <v>847</v>
      </c>
      <c r="E49" s="395" t="s">
        <v>848</v>
      </c>
      <c r="F49" s="396" t="s">
        <v>2</v>
      </c>
    </row>
    <row r="50" spans="1:6" ht="15.75">
      <c r="A50" s="397"/>
      <c r="B50" s="571" t="s">
        <v>1018</v>
      </c>
      <c r="C50" s="572"/>
      <c r="D50" s="398"/>
      <c r="E50" s="399"/>
      <c r="F50" s="400"/>
    </row>
    <row r="51" spans="1:6" ht="15.75">
      <c r="A51" s="401"/>
      <c r="B51" s="567" t="s">
        <v>1019</v>
      </c>
      <c r="C51" s="568"/>
      <c r="D51" s="402"/>
      <c r="E51" s="403">
        <f>+I33</f>
        <v>1362.8266458439998</v>
      </c>
      <c r="F51" s="404"/>
    </row>
    <row r="52" spans="1:6" ht="15.75">
      <c r="A52" s="401"/>
      <c r="B52" s="567" t="s">
        <v>1020</v>
      </c>
      <c r="C52" s="568"/>
      <c r="D52" s="402"/>
      <c r="E52" s="405"/>
      <c r="F52" s="406">
        <f>+E51</f>
        <v>1362.8266458439998</v>
      </c>
    </row>
    <row r="53" spans="1:6" ht="15.75">
      <c r="A53" s="401"/>
      <c r="B53" s="567" t="s">
        <v>1021</v>
      </c>
      <c r="C53" s="568"/>
      <c r="D53" s="402"/>
      <c r="E53" s="405"/>
      <c r="F53" s="406"/>
    </row>
    <row r="54" spans="1:6" ht="15.75">
      <c r="A54" s="401"/>
      <c r="B54" s="573" t="s">
        <v>1018</v>
      </c>
      <c r="C54" s="574"/>
      <c r="D54" s="402"/>
      <c r="E54" s="405"/>
      <c r="F54" s="406"/>
    </row>
    <row r="55" spans="1:6" ht="15.75">
      <c r="A55" s="401"/>
      <c r="B55" s="567" t="s">
        <v>1022</v>
      </c>
      <c r="C55" s="568"/>
      <c r="D55" s="402"/>
      <c r="E55" s="403">
        <f>+C39</f>
        <v>4424.4335058439992</v>
      </c>
      <c r="F55" s="406"/>
    </row>
    <row r="56" spans="1:6" ht="15.75">
      <c r="A56" s="401"/>
      <c r="B56" s="567" t="s">
        <v>1023</v>
      </c>
      <c r="C56" s="568"/>
      <c r="D56" s="402"/>
      <c r="E56" s="403"/>
      <c r="F56" s="406">
        <f>+E55</f>
        <v>4424.4335058439992</v>
      </c>
    </row>
    <row r="57" spans="1:6" ht="15.75">
      <c r="A57" s="401"/>
      <c r="B57" s="567" t="s">
        <v>1024</v>
      </c>
      <c r="C57" s="568"/>
      <c r="D57" s="402"/>
      <c r="E57" s="405"/>
      <c r="F57" s="406"/>
    </row>
    <row r="58" spans="1:6" ht="15.75">
      <c r="A58" s="401"/>
      <c r="B58" s="573" t="s">
        <v>1018</v>
      </c>
      <c r="C58" s="574"/>
      <c r="D58" s="402"/>
      <c r="E58" s="405"/>
      <c r="F58" s="406"/>
    </row>
    <row r="59" spans="1:6" ht="15.75">
      <c r="A59" s="401"/>
      <c r="B59" s="567" t="s">
        <v>855</v>
      </c>
      <c r="C59" s="568"/>
      <c r="D59" s="402"/>
      <c r="E59" s="405">
        <f>+F60+F61</f>
        <v>14999.99984</v>
      </c>
      <c r="F59" s="406"/>
    </row>
    <row r="60" spans="1:6" ht="15.75">
      <c r="A60" s="401"/>
      <c r="B60" s="567" t="s">
        <v>1025</v>
      </c>
      <c r="C60" s="568"/>
      <c r="D60" s="402"/>
      <c r="E60" s="405"/>
      <c r="F60" s="406">
        <v>13392.857</v>
      </c>
    </row>
    <row r="61" spans="1:6" ht="15.75">
      <c r="A61" s="401"/>
      <c r="B61" s="567" t="s">
        <v>1026</v>
      </c>
      <c r="C61" s="568"/>
      <c r="D61" s="402"/>
      <c r="E61" s="405"/>
      <c r="F61" s="406">
        <f>+F60*12%</f>
        <v>1607.14284</v>
      </c>
    </row>
    <row r="62" spans="1:6" ht="15.75">
      <c r="A62" s="401"/>
      <c r="B62" s="567" t="s">
        <v>1027</v>
      </c>
      <c r="C62" s="568"/>
      <c r="D62" s="402"/>
      <c r="E62" s="405"/>
      <c r="F62" s="406"/>
    </row>
    <row r="63" spans="1:6" ht="15.75">
      <c r="A63" s="401"/>
      <c r="B63" s="573" t="s">
        <v>1018</v>
      </c>
      <c r="C63" s="574"/>
      <c r="D63" s="402"/>
      <c r="E63" s="405"/>
      <c r="F63" s="406"/>
    </row>
    <row r="64" spans="1:6" ht="15.75">
      <c r="A64" s="401"/>
      <c r="B64" s="567" t="s">
        <v>1028</v>
      </c>
      <c r="C64" s="568"/>
      <c r="D64" s="402"/>
      <c r="E64" s="405">
        <f>+F65</f>
        <v>4424.4335058439992</v>
      </c>
      <c r="F64" s="406"/>
    </row>
    <row r="65" spans="1:6" ht="15.75">
      <c r="A65" s="401"/>
      <c r="B65" s="567" t="s">
        <v>1029</v>
      </c>
      <c r="C65" s="568"/>
      <c r="D65" s="402"/>
      <c r="E65" s="405"/>
      <c r="F65" s="406">
        <f>+E55</f>
        <v>4424.4335058439992</v>
      </c>
    </row>
    <row r="66" spans="1:6" ht="16.5" thickBot="1">
      <c r="A66" s="401"/>
      <c r="B66" s="567" t="s">
        <v>1030</v>
      </c>
      <c r="C66" s="568"/>
      <c r="D66" s="402"/>
      <c r="E66" s="405"/>
      <c r="F66" s="406"/>
    </row>
    <row r="67" spans="1:6" ht="16.5" thickBot="1">
      <c r="A67" s="407"/>
      <c r="B67" s="575" t="s">
        <v>862</v>
      </c>
      <c r="C67" s="576"/>
      <c r="D67" s="577"/>
      <c r="E67" s="408">
        <f>SUM(E51:E66)</f>
        <v>25211.693497531996</v>
      </c>
      <c r="F67" s="409">
        <f>SUM(F51:F66)</f>
        <v>25211.693497531996</v>
      </c>
    </row>
    <row r="68" spans="1:6">
      <c r="D68" s="410"/>
      <c r="E68" s="410"/>
      <c r="F68" s="410"/>
    </row>
    <row r="69" spans="1:6">
      <c r="D69" s="410"/>
      <c r="E69" s="410"/>
      <c r="F69" s="410"/>
    </row>
  </sheetData>
  <mergeCells count="40">
    <mergeCell ref="B64:C64"/>
    <mergeCell ref="B65:C65"/>
    <mergeCell ref="B66:C66"/>
    <mergeCell ref="B67:D67"/>
    <mergeCell ref="B58:C58"/>
    <mergeCell ref="B59:C59"/>
    <mergeCell ref="B60:C60"/>
    <mergeCell ref="B61:C61"/>
    <mergeCell ref="B62:C62"/>
    <mergeCell ref="B63:C63"/>
    <mergeCell ref="B57:C57"/>
    <mergeCell ref="A45:R45"/>
    <mergeCell ref="A46:Q46"/>
    <mergeCell ref="A47:Q47"/>
    <mergeCell ref="B49:C49"/>
    <mergeCell ref="B50:C50"/>
    <mergeCell ref="B51:C51"/>
    <mergeCell ref="B52:C52"/>
    <mergeCell ref="B53:C53"/>
    <mergeCell ref="B54:C54"/>
    <mergeCell ref="B55:C55"/>
    <mergeCell ref="B56:C56"/>
    <mergeCell ref="A44:R44"/>
    <mergeCell ref="A18:I18"/>
    <mergeCell ref="F19:G19"/>
    <mergeCell ref="A26:E26"/>
    <mergeCell ref="F26:I26"/>
    <mergeCell ref="E27:F27"/>
    <mergeCell ref="E28:F28"/>
    <mergeCell ref="E29:F29"/>
    <mergeCell ref="E30:F30"/>
    <mergeCell ref="E31:F31"/>
    <mergeCell ref="E32:F32"/>
    <mergeCell ref="E33:F33"/>
    <mergeCell ref="A12:I12"/>
    <mergeCell ref="A1:R1"/>
    <mergeCell ref="A2:R2"/>
    <mergeCell ref="L4:N4"/>
    <mergeCell ref="L5:N5"/>
    <mergeCell ref="A11:I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election activeCell="B30" sqref="B30"/>
    </sheetView>
  </sheetViews>
  <sheetFormatPr baseColWidth="10" defaultRowHeight="15"/>
  <cols>
    <col min="1" max="16384" width="11.42578125" style="190"/>
  </cols>
  <sheetData>
    <row r="1" spans="1:15" ht="15.75">
      <c r="A1" s="551" t="s">
        <v>1031</v>
      </c>
      <c r="B1" s="551"/>
      <c r="C1" s="551"/>
      <c r="D1" s="551"/>
      <c r="E1" s="551"/>
      <c r="F1" s="551"/>
      <c r="G1" s="551"/>
      <c r="H1" s="551"/>
      <c r="I1" s="551"/>
      <c r="J1" s="551"/>
      <c r="K1" s="551"/>
      <c r="L1" s="551"/>
      <c r="M1" s="551"/>
      <c r="N1" s="551"/>
      <c r="O1" s="551"/>
    </row>
    <row r="3" spans="1:15" ht="15.75" thickBot="1">
      <c r="A3" s="190" t="s">
        <v>1032</v>
      </c>
      <c r="F3" s="356" t="s">
        <v>1033</v>
      </c>
    </row>
    <row r="4" spans="1:15" ht="15.75" thickBot="1">
      <c r="A4" s="411" t="s">
        <v>1034</v>
      </c>
      <c r="B4" s="412" t="s">
        <v>1035</v>
      </c>
      <c r="C4" s="412" t="s">
        <v>1036</v>
      </c>
      <c r="D4" s="413" t="s">
        <v>1037</v>
      </c>
      <c r="F4" s="578" t="s">
        <v>1038</v>
      </c>
      <c r="G4" s="578" t="s">
        <v>1039</v>
      </c>
      <c r="H4" s="578"/>
      <c r="I4" s="578"/>
      <c r="J4" s="578" t="s">
        <v>1040</v>
      </c>
      <c r="K4" s="578"/>
      <c r="L4" s="578"/>
      <c r="M4" s="578" t="s">
        <v>862</v>
      </c>
    </row>
    <row r="5" spans="1:15" ht="15.75" thickBot="1">
      <c r="A5" s="373" t="s">
        <v>1041</v>
      </c>
      <c r="B5" s="414">
        <v>2500</v>
      </c>
      <c r="C5" s="415">
        <v>3500</v>
      </c>
      <c r="D5" s="416">
        <v>1900</v>
      </c>
      <c r="F5" s="578"/>
      <c r="G5" s="417" t="s">
        <v>1042</v>
      </c>
      <c r="H5" s="417" t="s">
        <v>978</v>
      </c>
      <c r="I5" s="418" t="s">
        <v>1043</v>
      </c>
      <c r="J5" s="417" t="s">
        <v>1044</v>
      </c>
      <c r="K5" s="417" t="s">
        <v>978</v>
      </c>
      <c r="L5" s="417" t="s">
        <v>1043</v>
      </c>
      <c r="M5" s="578"/>
    </row>
    <row r="6" spans="1:15" ht="15.75" thickBot="1">
      <c r="A6" s="419" t="s">
        <v>1045</v>
      </c>
      <c r="B6" s="420">
        <v>3800</v>
      </c>
      <c r="C6" s="421">
        <v>1000</v>
      </c>
      <c r="D6" s="422">
        <v>2500</v>
      </c>
      <c r="F6" s="423" t="s">
        <v>1046</v>
      </c>
      <c r="G6" s="424">
        <f>+B15</f>
        <v>0.8</v>
      </c>
      <c r="H6" s="425">
        <v>0.8</v>
      </c>
      <c r="I6" s="426">
        <f>+I8*G6</f>
        <v>4320</v>
      </c>
      <c r="J6" s="427">
        <f>+C15</f>
        <v>70000</v>
      </c>
      <c r="K6" s="424">
        <f>+J6/J8</f>
        <v>0.93333333333333335</v>
      </c>
      <c r="L6" s="427">
        <f>+L8*K6</f>
        <v>7000</v>
      </c>
      <c r="M6" s="428">
        <f>+I6+L6</f>
        <v>11320</v>
      </c>
    </row>
    <row r="7" spans="1:15">
      <c r="F7" s="238" t="s">
        <v>1047</v>
      </c>
      <c r="G7" s="429">
        <f>+B16</f>
        <v>0.2</v>
      </c>
      <c r="H7" s="430">
        <v>0.2</v>
      </c>
      <c r="I7" s="431">
        <f>+I8*G7</f>
        <v>1080</v>
      </c>
      <c r="J7" s="432">
        <f>+C16</f>
        <v>5000</v>
      </c>
      <c r="K7" s="429">
        <f>+J7/J8</f>
        <v>6.6666666666666666E-2</v>
      </c>
      <c r="L7" s="432">
        <f>+L8*K7</f>
        <v>500</v>
      </c>
      <c r="M7" s="433">
        <f>+I7+L7</f>
        <v>1580</v>
      </c>
    </row>
    <row r="8" spans="1:15" ht="15.75" thickBot="1">
      <c r="A8" s="190" t="s">
        <v>1048</v>
      </c>
      <c r="F8" s="434" t="s">
        <v>1049</v>
      </c>
      <c r="G8" s="435">
        <f>SUM(G6:G7)</f>
        <v>1</v>
      </c>
      <c r="H8" s="435">
        <f>SUM(H6:H7)</f>
        <v>1</v>
      </c>
      <c r="I8" s="436">
        <f>+C10</f>
        <v>5400</v>
      </c>
      <c r="J8" s="436">
        <f>SUM(J6:J7)</f>
        <v>75000</v>
      </c>
      <c r="K8" s="435">
        <f>SUM(K6:K7)</f>
        <v>1</v>
      </c>
      <c r="L8" s="437">
        <f>+C11</f>
        <v>7500</v>
      </c>
      <c r="M8" s="438">
        <f>+I8+L8</f>
        <v>12900</v>
      </c>
    </row>
    <row r="9" spans="1:15" ht="15.75" thickBot="1">
      <c r="A9" s="579" t="s">
        <v>1050</v>
      </c>
      <c r="B9" s="580"/>
      <c r="C9" s="412" t="s">
        <v>1051</v>
      </c>
      <c r="D9" s="413" t="s">
        <v>1052</v>
      </c>
    </row>
    <row r="10" spans="1:15" ht="15.75" thickBot="1">
      <c r="A10" s="581" t="s">
        <v>1039</v>
      </c>
      <c r="B10" s="582"/>
      <c r="C10" s="415">
        <v>5400</v>
      </c>
      <c r="D10" s="416" t="s">
        <v>1053</v>
      </c>
      <c r="F10" s="439" t="s">
        <v>1054</v>
      </c>
      <c r="G10" s="440"/>
      <c r="H10" s="440"/>
    </row>
    <row r="11" spans="1:15" ht="15.75" thickBot="1">
      <c r="A11" s="583" t="s">
        <v>1040</v>
      </c>
      <c r="B11" s="584"/>
      <c r="C11" s="421">
        <v>7500</v>
      </c>
      <c r="D11" s="422" t="s">
        <v>1055</v>
      </c>
      <c r="F11" s="578" t="s">
        <v>1056</v>
      </c>
      <c r="G11" s="578" t="s">
        <v>1046</v>
      </c>
      <c r="H11" s="578"/>
      <c r="I11" s="578"/>
      <c r="J11" s="578" t="s">
        <v>1047</v>
      </c>
      <c r="K11" s="578"/>
      <c r="L11" s="578"/>
      <c r="M11" s="578" t="s">
        <v>862</v>
      </c>
    </row>
    <row r="12" spans="1:15" ht="15.75" thickBot="1">
      <c r="C12" s="441"/>
      <c r="F12" s="578"/>
      <c r="G12" s="417" t="s">
        <v>1057</v>
      </c>
      <c r="H12" s="417" t="s">
        <v>978</v>
      </c>
      <c r="I12" s="418" t="s">
        <v>1043</v>
      </c>
      <c r="J12" s="417" t="s">
        <v>1044</v>
      </c>
      <c r="K12" s="417" t="s">
        <v>978</v>
      </c>
      <c r="L12" s="417" t="s">
        <v>1043</v>
      </c>
      <c r="M12" s="578"/>
    </row>
    <row r="13" spans="1:15" ht="15.75" thickBot="1">
      <c r="A13" s="190" t="s">
        <v>1058</v>
      </c>
      <c r="F13" s="423" t="s">
        <v>995</v>
      </c>
      <c r="G13" s="442">
        <v>1500</v>
      </c>
      <c r="H13" s="425">
        <f>+G13/G15</f>
        <v>0.55555555555555558</v>
      </c>
      <c r="I13" s="426">
        <f>+I15*H13</f>
        <v>2400</v>
      </c>
      <c r="J13" s="427">
        <f>+C25</f>
        <v>12500</v>
      </c>
      <c r="K13" s="425">
        <f>+J13/J15</f>
        <v>0.61576354679802958</v>
      </c>
      <c r="L13" s="427">
        <f>+K13*J13</f>
        <v>7697.0443349753696</v>
      </c>
      <c r="M13" s="443">
        <f>+L13+I13</f>
        <v>10097.04433497537</v>
      </c>
    </row>
    <row r="14" spans="1:15" ht="15.75" thickBot="1">
      <c r="A14" s="411" t="s">
        <v>1059</v>
      </c>
      <c r="B14" s="412" t="s">
        <v>1060</v>
      </c>
      <c r="C14" s="412" t="s">
        <v>1061</v>
      </c>
      <c r="F14" s="238" t="s">
        <v>996</v>
      </c>
      <c r="G14" s="444">
        <v>1200</v>
      </c>
      <c r="H14" s="430">
        <f>+G14/G15</f>
        <v>0.44444444444444442</v>
      </c>
      <c r="I14" s="431">
        <f>+I15*H14</f>
        <v>1920</v>
      </c>
      <c r="J14" s="432">
        <f>+C26</f>
        <v>7800</v>
      </c>
      <c r="K14" s="430">
        <f>+J14/J15</f>
        <v>0.38423645320197042</v>
      </c>
      <c r="L14" s="445">
        <f>+J14*K14</f>
        <v>2997.0443349753691</v>
      </c>
      <c r="M14" s="446">
        <f>+L14+I14</f>
        <v>4917.0443349753696</v>
      </c>
    </row>
    <row r="15" spans="1:15" ht="15.75" thickBot="1">
      <c r="A15" s="373" t="s">
        <v>1046</v>
      </c>
      <c r="B15" s="447">
        <v>0.8</v>
      </c>
      <c r="C15" s="415">
        <v>70000</v>
      </c>
      <c r="F15" s="434" t="s">
        <v>1049</v>
      </c>
      <c r="G15" s="448">
        <f>SUM(G13:G14)</f>
        <v>2700</v>
      </c>
      <c r="H15" s="435">
        <f>SUM(H13:H14)</f>
        <v>1</v>
      </c>
      <c r="I15" s="436">
        <f>+I6</f>
        <v>4320</v>
      </c>
      <c r="J15" s="436">
        <f>SUM(J13:J14)</f>
        <v>20300</v>
      </c>
      <c r="K15" s="449">
        <f>SUM(K13:K14)</f>
        <v>1</v>
      </c>
      <c r="L15" s="436">
        <f>SUM(L13:L14)</f>
        <v>10694.088669950739</v>
      </c>
      <c r="M15" s="450">
        <f>+L15+I15</f>
        <v>15014.088669950739</v>
      </c>
    </row>
    <row r="16" spans="1:15" ht="15.75" thickBot="1">
      <c r="A16" s="419" t="s">
        <v>1047</v>
      </c>
      <c r="B16" s="451">
        <v>0.2</v>
      </c>
      <c r="C16" s="421">
        <v>5000</v>
      </c>
    </row>
    <row r="18" spans="1:10" ht="15.75" thickBot="1">
      <c r="A18" s="190" t="s">
        <v>1062</v>
      </c>
      <c r="F18" s="587" t="s">
        <v>1063</v>
      </c>
      <c r="G18" s="587"/>
      <c r="H18" s="587"/>
      <c r="I18" s="587"/>
      <c r="J18" s="587"/>
    </row>
    <row r="19" spans="1:10" ht="15.75" thickBot="1">
      <c r="A19" s="452" t="s">
        <v>1059</v>
      </c>
      <c r="B19" s="453" t="s">
        <v>1052</v>
      </c>
      <c r="F19" s="588" t="s">
        <v>1041</v>
      </c>
      <c r="G19" s="589"/>
      <c r="H19" s="589"/>
      <c r="I19" s="590" t="s">
        <v>1045</v>
      </c>
      <c r="J19" s="591"/>
    </row>
    <row r="20" spans="1:10">
      <c r="A20" s="239" t="s">
        <v>1046</v>
      </c>
      <c r="B20" s="454" t="s">
        <v>1064</v>
      </c>
      <c r="F20" s="455" t="s">
        <v>1065</v>
      </c>
      <c r="G20" s="592">
        <f>+C5</f>
        <v>3500</v>
      </c>
      <c r="H20" s="593"/>
      <c r="I20" s="592">
        <f>+C6</f>
        <v>1000</v>
      </c>
      <c r="J20" s="594"/>
    </row>
    <row r="21" spans="1:10" ht="15.75" thickBot="1">
      <c r="A21" s="419" t="s">
        <v>1047</v>
      </c>
      <c r="B21" s="456" t="s">
        <v>1066</v>
      </c>
      <c r="F21" s="457" t="s">
        <v>1067</v>
      </c>
      <c r="G21" s="595">
        <f>+D5</f>
        <v>1900</v>
      </c>
      <c r="H21" s="596"/>
      <c r="I21" s="595">
        <f>+D6</f>
        <v>2500</v>
      </c>
      <c r="J21" s="597"/>
    </row>
    <row r="22" spans="1:10">
      <c r="F22" s="457" t="s">
        <v>1068</v>
      </c>
      <c r="G22" s="598">
        <f>+M13</f>
        <v>10097.04433497537</v>
      </c>
      <c r="H22" s="596"/>
      <c r="I22" s="598">
        <f>+M14</f>
        <v>4917.0443349753696</v>
      </c>
      <c r="J22" s="597"/>
    </row>
    <row r="23" spans="1:10" ht="15.75" thickBot="1">
      <c r="A23" s="190" t="s">
        <v>1069</v>
      </c>
      <c r="F23" s="458" t="s">
        <v>862</v>
      </c>
      <c r="G23" s="599">
        <f>SUM(G20:G22)</f>
        <v>15497.04433497537</v>
      </c>
      <c r="H23" s="600"/>
      <c r="I23" s="599">
        <f>SUM(I20:I22)</f>
        <v>8417.0443349753696</v>
      </c>
      <c r="J23" s="601"/>
    </row>
    <row r="24" spans="1:10" ht="15.75" thickBot="1">
      <c r="A24" s="459" t="s">
        <v>1070</v>
      </c>
      <c r="B24" s="412" t="s">
        <v>1071</v>
      </c>
      <c r="C24" s="412" t="s">
        <v>1072</v>
      </c>
    </row>
    <row r="25" spans="1:10">
      <c r="A25" s="373" t="s">
        <v>1041</v>
      </c>
      <c r="B25" s="414" t="s">
        <v>1073</v>
      </c>
      <c r="C25" s="415">
        <v>12500</v>
      </c>
      <c r="F25" s="587" t="s">
        <v>1074</v>
      </c>
      <c r="G25" s="587"/>
      <c r="H25" s="587"/>
      <c r="I25" s="587"/>
      <c r="J25" s="587"/>
    </row>
    <row r="26" spans="1:10" ht="15.75" thickBot="1">
      <c r="A26" s="419" t="s">
        <v>1045</v>
      </c>
      <c r="B26" s="420" t="s">
        <v>1075</v>
      </c>
      <c r="C26" s="421">
        <v>7800</v>
      </c>
      <c r="F26" s="585" t="s">
        <v>1041</v>
      </c>
      <c r="G26" s="585"/>
      <c r="H26" s="585"/>
      <c r="I26" s="586" t="s">
        <v>1045</v>
      </c>
      <c r="J26" s="586"/>
    </row>
    <row r="27" spans="1:10">
      <c r="F27" s="460" t="s">
        <v>1076</v>
      </c>
      <c r="G27" s="602">
        <f>+G23</f>
        <v>15497.04433497537</v>
      </c>
      <c r="H27" s="602"/>
      <c r="I27" s="602">
        <f>+I23</f>
        <v>8417.0443349753696</v>
      </c>
      <c r="J27" s="603"/>
    </row>
    <row r="28" spans="1:10">
      <c r="F28" s="461" t="s">
        <v>1077</v>
      </c>
      <c r="G28" s="604">
        <f>+B5</f>
        <v>2500</v>
      </c>
      <c r="H28" s="604"/>
      <c r="I28" s="604">
        <f>+B6</f>
        <v>3800</v>
      </c>
      <c r="J28" s="605"/>
    </row>
    <row r="29" spans="1:10" ht="15.75" thickBot="1">
      <c r="A29" s="356"/>
      <c r="F29" s="458" t="s">
        <v>1078</v>
      </c>
      <c r="G29" s="606">
        <f>+G27/G28</f>
        <v>6.1988177339901478</v>
      </c>
      <c r="H29" s="606"/>
      <c r="I29" s="606">
        <f>+I27/I28</f>
        <v>2.2150116670987816</v>
      </c>
      <c r="J29" s="607"/>
    </row>
  </sheetData>
  <mergeCells count="32">
    <mergeCell ref="G27:H27"/>
    <mergeCell ref="I27:J27"/>
    <mergeCell ref="G28:H28"/>
    <mergeCell ref="I28:J28"/>
    <mergeCell ref="G29:H29"/>
    <mergeCell ref="I29:J29"/>
    <mergeCell ref="F26:H26"/>
    <mergeCell ref="I26:J26"/>
    <mergeCell ref="F18:J18"/>
    <mergeCell ref="F19:H19"/>
    <mergeCell ref="I19:J19"/>
    <mergeCell ref="G20:H20"/>
    <mergeCell ref="I20:J20"/>
    <mergeCell ref="G21:H21"/>
    <mergeCell ref="I21:J21"/>
    <mergeCell ref="G22:H22"/>
    <mergeCell ref="I22:J22"/>
    <mergeCell ref="G23:H23"/>
    <mergeCell ref="I23:J23"/>
    <mergeCell ref="F25:J25"/>
    <mergeCell ref="M11:M12"/>
    <mergeCell ref="A1:O1"/>
    <mergeCell ref="F4:F5"/>
    <mergeCell ref="G4:I4"/>
    <mergeCell ref="J4:L4"/>
    <mergeCell ref="M4:M5"/>
    <mergeCell ref="A9:B9"/>
    <mergeCell ref="A10:B10"/>
    <mergeCell ref="A11:B11"/>
    <mergeCell ref="F11:F12"/>
    <mergeCell ref="G11:I11"/>
    <mergeCell ref="J11:L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workbookViewId="0">
      <selection activeCell="J28" sqref="J28"/>
    </sheetView>
  </sheetViews>
  <sheetFormatPr baseColWidth="10" defaultRowHeight="15"/>
  <cols>
    <col min="1" max="16384" width="11.42578125" style="190"/>
  </cols>
  <sheetData>
    <row r="1" spans="1:18" ht="15.75">
      <c r="A1" s="551" t="s">
        <v>1079</v>
      </c>
      <c r="B1" s="551"/>
      <c r="C1" s="551"/>
      <c r="D1" s="551"/>
      <c r="E1" s="551"/>
      <c r="F1" s="551"/>
      <c r="G1" s="551"/>
      <c r="H1" s="551"/>
      <c r="I1" s="551"/>
      <c r="J1" s="551"/>
      <c r="K1" s="551"/>
      <c r="L1" s="551"/>
      <c r="M1" s="551"/>
      <c r="N1" s="551"/>
      <c r="O1" s="551"/>
      <c r="P1" s="551"/>
      <c r="Q1" s="551"/>
      <c r="R1" s="551"/>
    </row>
    <row r="2" spans="1:18" ht="15.75">
      <c r="A2" s="608" t="s">
        <v>1080</v>
      </c>
      <c r="B2" s="608"/>
      <c r="C2" s="608"/>
      <c r="D2" s="608"/>
      <c r="E2" s="608"/>
      <c r="F2" s="608"/>
      <c r="G2" s="608"/>
      <c r="H2" s="608"/>
      <c r="I2" s="608"/>
      <c r="J2" s="608"/>
      <c r="K2" s="608"/>
      <c r="L2" s="608"/>
      <c r="M2" s="608"/>
      <c r="N2" s="608"/>
    </row>
    <row r="4" spans="1:18">
      <c r="A4" s="190" t="s">
        <v>1081</v>
      </c>
    </row>
    <row r="5" spans="1:18">
      <c r="A5" s="190" t="s">
        <v>1082</v>
      </c>
    </row>
    <row r="6" spans="1:18">
      <c r="A6" s="190" t="s">
        <v>1083</v>
      </c>
    </row>
    <row r="7" spans="1:18">
      <c r="A7" s="190" t="s">
        <v>1084</v>
      </c>
    </row>
    <row r="8" spans="1:18">
      <c r="A8" s="190" t="s">
        <v>1085</v>
      </c>
    </row>
    <row r="10" spans="1:18">
      <c r="A10" s="190" t="s">
        <v>1086</v>
      </c>
    </row>
    <row r="11" spans="1:18">
      <c r="A11" s="190" t="s">
        <v>1087</v>
      </c>
      <c r="B11" s="190">
        <v>600</v>
      </c>
      <c r="F11" s="462" t="s">
        <v>1088</v>
      </c>
      <c r="G11" s="463" t="s">
        <v>1089</v>
      </c>
    </row>
    <row r="12" spans="1:18">
      <c r="A12" s="190" t="s">
        <v>1090</v>
      </c>
      <c r="B12" s="190">
        <f>50*1</f>
        <v>50</v>
      </c>
      <c r="G12" s="464" t="s">
        <v>1091</v>
      </c>
    </row>
    <row r="13" spans="1:18">
      <c r="A13" s="190" t="s">
        <v>1092</v>
      </c>
      <c r="B13" s="190">
        <f>110*10</f>
        <v>1100</v>
      </c>
    </row>
    <row r="14" spans="1:18">
      <c r="A14" s="190" t="s">
        <v>1093</v>
      </c>
      <c r="B14" s="190">
        <f>900*1</f>
        <v>900</v>
      </c>
      <c r="F14" s="462" t="s">
        <v>1094</v>
      </c>
      <c r="G14" s="609">
        <f>+B15</f>
        <v>125000</v>
      </c>
      <c r="H14" s="609"/>
      <c r="I14" s="609"/>
    </row>
    <row r="15" spans="1:18">
      <c r="A15" s="190" t="s">
        <v>972</v>
      </c>
      <c r="B15" s="190">
        <v>125000</v>
      </c>
      <c r="G15" s="462">
        <f>+B17</f>
        <v>1150</v>
      </c>
      <c r="H15" s="465" t="s">
        <v>927</v>
      </c>
      <c r="I15" s="192">
        <f>+B14</f>
        <v>900</v>
      </c>
    </row>
    <row r="17" spans="1:7">
      <c r="A17" s="190" t="s">
        <v>1095</v>
      </c>
      <c r="B17" s="190">
        <f>+B12+B13</f>
        <v>1150</v>
      </c>
      <c r="F17" s="462" t="s">
        <v>1094</v>
      </c>
      <c r="G17" s="466">
        <f>+G14</f>
        <v>125000</v>
      </c>
    </row>
    <row r="18" spans="1:7">
      <c r="G18" s="467">
        <f>+G15-I15</f>
        <v>250</v>
      </c>
    </row>
    <row r="20" spans="1:7">
      <c r="F20" s="462" t="s">
        <v>1094</v>
      </c>
      <c r="G20" s="192">
        <f>+G17/G18</f>
        <v>500</v>
      </c>
    </row>
    <row r="37" spans="1:1">
      <c r="A37" s="190" t="s">
        <v>1096</v>
      </c>
    </row>
    <row r="38" spans="1:1">
      <c r="A38" s="190" t="s">
        <v>1097</v>
      </c>
    </row>
  </sheetData>
  <mergeCells count="3">
    <mergeCell ref="A1:R1"/>
    <mergeCell ref="A2:N2"/>
    <mergeCell ref="G14:I1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8" sqref="K28"/>
    </sheetView>
  </sheetViews>
  <sheetFormatPr baseColWidth="10"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zoomScale="71" zoomScaleNormal="71" workbookViewId="0">
      <selection activeCell="D22" sqref="D22"/>
    </sheetView>
  </sheetViews>
  <sheetFormatPr baseColWidth="10" defaultRowHeight="15"/>
  <cols>
    <col min="1" max="1" width="11" style="59" customWidth="1"/>
    <col min="2" max="2" width="90" style="59" customWidth="1"/>
    <col min="3" max="3" width="16.5703125" style="59" customWidth="1"/>
    <col min="4" max="4" width="15.42578125" style="59" customWidth="1"/>
    <col min="5" max="5" width="18.85546875" style="59" customWidth="1"/>
    <col min="6" max="6" width="17.7109375" style="59" customWidth="1"/>
    <col min="7" max="7" width="15.85546875" style="59" customWidth="1"/>
    <col min="8" max="8" width="22" style="59" customWidth="1"/>
    <col min="9" max="16384" width="11.42578125" style="59"/>
  </cols>
  <sheetData>
    <row r="1" spans="1:8" ht="44.25" customHeight="1">
      <c r="A1" s="58" t="s">
        <v>555</v>
      </c>
      <c r="B1" s="610" t="s">
        <v>554</v>
      </c>
      <c r="C1" s="610"/>
      <c r="D1" s="610"/>
      <c r="E1" s="610"/>
      <c r="F1" s="610"/>
      <c r="G1" s="610"/>
      <c r="H1" s="610"/>
    </row>
    <row r="2" spans="1:8" ht="44.25" customHeight="1">
      <c r="A2" s="58"/>
      <c r="B2" s="611" t="s">
        <v>4</v>
      </c>
      <c r="C2" s="619" t="s">
        <v>560</v>
      </c>
      <c r="D2" s="619"/>
      <c r="E2" s="619"/>
      <c r="F2" s="619"/>
      <c r="G2" s="619"/>
      <c r="H2" s="619"/>
    </row>
    <row r="3" spans="1:8" ht="45.75" customHeight="1">
      <c r="B3" s="612"/>
      <c r="C3" s="620" t="s">
        <v>562</v>
      </c>
      <c r="D3" s="614" t="s">
        <v>561</v>
      </c>
      <c r="E3" s="614"/>
      <c r="F3" s="614" t="s">
        <v>572</v>
      </c>
      <c r="G3" s="614"/>
      <c r="H3" s="614"/>
    </row>
    <row r="4" spans="1:8" ht="45.75" customHeight="1">
      <c r="B4" s="612"/>
      <c r="C4" s="621"/>
      <c r="D4" s="617" t="s">
        <v>559</v>
      </c>
      <c r="E4" s="618"/>
      <c r="F4" s="73" t="s">
        <v>563</v>
      </c>
      <c r="G4" s="73" t="s">
        <v>564</v>
      </c>
      <c r="H4" s="615" t="s">
        <v>556</v>
      </c>
    </row>
    <row r="5" spans="1:8" ht="45.75" customHeight="1">
      <c r="B5" s="613"/>
      <c r="C5" s="622"/>
      <c r="D5" s="73" t="s">
        <v>568</v>
      </c>
      <c r="E5" s="73" t="s">
        <v>569</v>
      </c>
      <c r="F5" s="74" t="s">
        <v>565</v>
      </c>
      <c r="G5" s="74" t="s">
        <v>566</v>
      </c>
      <c r="H5" s="616"/>
    </row>
    <row r="6" spans="1:8" ht="24.95" customHeight="1">
      <c r="B6" s="61" t="s">
        <v>544</v>
      </c>
      <c r="C6" s="62">
        <v>1</v>
      </c>
      <c r="D6" s="63"/>
      <c r="E6" s="63"/>
      <c r="H6" s="64"/>
    </row>
    <row r="7" spans="1:8" ht="24.95" customHeight="1">
      <c r="B7" s="65" t="s">
        <v>549</v>
      </c>
      <c r="C7" s="62">
        <v>14</v>
      </c>
      <c r="D7" s="63"/>
      <c r="E7" s="63"/>
      <c r="F7" s="63"/>
      <c r="G7" s="63"/>
      <c r="H7" s="8"/>
    </row>
    <row r="8" spans="1:8" ht="24.95" customHeight="1">
      <c r="B8" s="65" t="s">
        <v>550</v>
      </c>
      <c r="C8" s="62">
        <v>141</v>
      </c>
      <c r="D8" s="63"/>
      <c r="E8" s="63"/>
      <c r="F8" s="63"/>
      <c r="G8" s="63"/>
      <c r="H8" s="8"/>
    </row>
    <row r="9" spans="1:8" ht="24.95" customHeight="1">
      <c r="B9" s="65" t="s">
        <v>551</v>
      </c>
      <c r="C9" s="62" t="s">
        <v>548</v>
      </c>
      <c r="D9" s="63"/>
      <c r="E9" s="63"/>
      <c r="F9" s="63"/>
      <c r="G9" s="63"/>
      <c r="H9" s="8"/>
    </row>
    <row r="10" spans="1:8" ht="24.95" customHeight="1">
      <c r="B10" s="66" t="s">
        <v>26</v>
      </c>
      <c r="C10" s="67" t="s">
        <v>72</v>
      </c>
      <c r="D10" s="76" t="s">
        <v>73</v>
      </c>
      <c r="E10" s="75"/>
      <c r="F10" s="76" t="s">
        <v>170</v>
      </c>
      <c r="G10" s="76" t="s">
        <v>170</v>
      </c>
      <c r="H10" s="77" t="s">
        <v>557</v>
      </c>
    </row>
    <row r="11" spans="1:8" ht="24.95" customHeight="1">
      <c r="B11" s="66" t="s">
        <v>553</v>
      </c>
      <c r="C11" s="67" t="s">
        <v>552</v>
      </c>
      <c r="D11" s="76"/>
      <c r="E11" s="76"/>
      <c r="F11" s="76"/>
      <c r="G11" s="76"/>
      <c r="H11" s="8"/>
    </row>
    <row r="12" spans="1:8" ht="24.95" customHeight="1">
      <c r="B12" s="66" t="s">
        <v>27</v>
      </c>
      <c r="C12" s="67" t="s">
        <v>74</v>
      </c>
      <c r="D12" s="76" t="s">
        <v>75</v>
      </c>
      <c r="E12" s="75"/>
      <c r="F12" s="76" t="s">
        <v>170</v>
      </c>
      <c r="G12" s="76" t="s">
        <v>170</v>
      </c>
      <c r="H12" s="77" t="s">
        <v>557</v>
      </c>
    </row>
    <row r="13" spans="1:8" ht="24.95" customHeight="1">
      <c r="B13" s="65" t="s">
        <v>539</v>
      </c>
      <c r="C13" s="62">
        <v>15</v>
      </c>
      <c r="D13" s="63"/>
      <c r="E13" s="63"/>
      <c r="F13" s="63"/>
      <c r="G13" s="63"/>
      <c r="H13" s="8"/>
    </row>
    <row r="14" spans="1:8" ht="24.95" customHeight="1">
      <c r="B14" s="65" t="s">
        <v>540</v>
      </c>
      <c r="C14" s="62">
        <v>151</v>
      </c>
      <c r="D14" s="63"/>
      <c r="E14" s="63"/>
      <c r="F14" s="63"/>
      <c r="G14" s="63"/>
      <c r="H14" s="8"/>
    </row>
    <row r="15" spans="1:8" ht="24.95" customHeight="1">
      <c r="B15" s="66" t="s">
        <v>543</v>
      </c>
      <c r="C15" s="67" t="s">
        <v>542</v>
      </c>
      <c r="D15" s="76"/>
      <c r="E15" s="76"/>
      <c r="F15" s="76"/>
      <c r="G15" s="76"/>
      <c r="H15" s="8"/>
    </row>
    <row r="16" spans="1:8" ht="24.95" customHeight="1">
      <c r="B16" s="66" t="s">
        <v>24</v>
      </c>
      <c r="C16" s="67" t="s">
        <v>66</v>
      </c>
      <c r="D16" s="76" t="s">
        <v>67</v>
      </c>
      <c r="E16" s="75"/>
      <c r="F16" s="76" t="s">
        <v>168</v>
      </c>
      <c r="G16" s="76" t="s">
        <v>168</v>
      </c>
      <c r="H16" s="77" t="s">
        <v>557</v>
      </c>
    </row>
    <row r="17" spans="2:8" ht="24.95" customHeight="1">
      <c r="B17" s="65" t="s">
        <v>541</v>
      </c>
      <c r="C17" s="62" t="s">
        <v>538</v>
      </c>
      <c r="D17" s="63"/>
      <c r="E17" s="63"/>
      <c r="F17" s="63"/>
      <c r="G17" s="63"/>
      <c r="H17" s="8"/>
    </row>
    <row r="18" spans="2:8" ht="24.95" customHeight="1">
      <c r="B18" s="66" t="s">
        <v>23</v>
      </c>
      <c r="C18" s="67" t="s">
        <v>64</v>
      </c>
      <c r="D18" s="76" t="s">
        <v>65</v>
      </c>
      <c r="E18" s="60"/>
      <c r="F18" s="76" t="s">
        <v>97</v>
      </c>
      <c r="G18" s="76" t="s">
        <v>97</v>
      </c>
      <c r="H18" s="77" t="s">
        <v>557</v>
      </c>
    </row>
    <row r="19" spans="2:8" ht="24.95" customHeight="1">
      <c r="B19" s="66" t="s">
        <v>25</v>
      </c>
      <c r="C19" s="67" t="s">
        <v>70</v>
      </c>
      <c r="D19" s="76" t="s">
        <v>71</v>
      </c>
      <c r="E19" s="60"/>
      <c r="F19" s="76" t="s">
        <v>97</v>
      </c>
      <c r="G19" s="76" t="s">
        <v>97</v>
      </c>
      <c r="H19" s="77" t="s">
        <v>557</v>
      </c>
    </row>
    <row r="20" spans="2:8" ht="24.95" customHeight="1">
      <c r="B20" s="66" t="s">
        <v>546</v>
      </c>
      <c r="C20" s="68">
        <v>152</v>
      </c>
      <c r="D20" s="76"/>
      <c r="E20" s="76"/>
      <c r="F20" s="76"/>
      <c r="G20" s="76"/>
      <c r="H20" s="8"/>
    </row>
    <row r="21" spans="2:8" ht="24.95" customHeight="1">
      <c r="B21" s="66" t="s">
        <v>527</v>
      </c>
      <c r="C21" s="67" t="s">
        <v>545</v>
      </c>
      <c r="D21" s="76"/>
      <c r="E21" s="76"/>
      <c r="F21" s="76"/>
      <c r="G21" s="76"/>
      <c r="H21" s="8"/>
    </row>
    <row r="22" spans="2:8" ht="24.95" customHeight="1">
      <c r="B22" s="66" t="s">
        <v>547</v>
      </c>
      <c r="C22" s="67" t="s">
        <v>68</v>
      </c>
      <c r="D22" s="76" t="s">
        <v>69</v>
      </c>
      <c r="E22" s="75"/>
      <c r="F22" s="76" t="s">
        <v>169</v>
      </c>
      <c r="G22" s="76" t="s">
        <v>169</v>
      </c>
      <c r="H22" s="77" t="s">
        <v>557</v>
      </c>
    </row>
    <row r="23" spans="2:8" ht="48.75" customHeight="1">
      <c r="B23" s="623"/>
      <c r="C23" s="620" t="s">
        <v>567</v>
      </c>
      <c r="D23" s="617" t="s">
        <v>559</v>
      </c>
      <c r="E23" s="618"/>
      <c r="F23" s="73" t="s">
        <v>563</v>
      </c>
      <c r="G23" s="73" t="s">
        <v>564</v>
      </c>
      <c r="H23" s="620" t="s">
        <v>556</v>
      </c>
    </row>
    <row r="24" spans="2:8" ht="48.75" customHeight="1">
      <c r="B24" s="624"/>
      <c r="C24" s="622"/>
      <c r="D24" s="73" t="s">
        <v>568</v>
      </c>
      <c r="E24" s="73" t="s">
        <v>569</v>
      </c>
      <c r="F24" s="74" t="s">
        <v>570</v>
      </c>
      <c r="G24" s="74" t="s">
        <v>571</v>
      </c>
      <c r="H24" s="622"/>
    </row>
    <row r="25" spans="2:8" ht="24.95" customHeight="1">
      <c r="B25" s="69" t="s">
        <v>398</v>
      </c>
      <c r="C25" s="68">
        <v>6</v>
      </c>
      <c r="D25" s="76"/>
      <c r="E25" s="76"/>
      <c r="F25" s="76"/>
      <c r="G25" s="76"/>
      <c r="H25" s="68"/>
    </row>
    <row r="26" spans="2:8" ht="24.95" customHeight="1">
      <c r="B26" s="70" t="s">
        <v>499</v>
      </c>
      <c r="C26" s="68">
        <v>62</v>
      </c>
      <c r="D26" s="76"/>
      <c r="E26" s="76"/>
      <c r="F26" s="76"/>
      <c r="G26" s="76"/>
      <c r="H26" s="68"/>
    </row>
    <row r="27" spans="2:8" ht="24.95" customHeight="1">
      <c r="B27" s="70" t="s">
        <v>500</v>
      </c>
      <c r="C27" s="68">
        <v>621</v>
      </c>
      <c r="D27" s="76"/>
      <c r="E27" s="76"/>
      <c r="F27" s="76"/>
      <c r="G27" s="76"/>
      <c r="H27" s="68"/>
    </row>
    <row r="28" spans="2:8" ht="24.95" customHeight="1">
      <c r="B28" s="70" t="s">
        <v>504</v>
      </c>
      <c r="C28" s="68" t="s">
        <v>503</v>
      </c>
      <c r="D28" s="76"/>
      <c r="E28" s="76"/>
      <c r="F28" s="76"/>
      <c r="G28" s="76"/>
      <c r="H28" s="68"/>
    </row>
    <row r="29" spans="2:8" ht="24.95" customHeight="1">
      <c r="B29" s="70" t="s">
        <v>6</v>
      </c>
      <c r="C29" s="67" t="s">
        <v>32</v>
      </c>
      <c r="D29" s="76"/>
      <c r="E29" s="76" t="s">
        <v>33</v>
      </c>
      <c r="F29" s="76" t="s">
        <v>160</v>
      </c>
      <c r="G29" s="76" t="s">
        <v>160</v>
      </c>
      <c r="H29" s="78" t="s">
        <v>558</v>
      </c>
    </row>
    <row r="30" spans="2:8" ht="24.95" customHeight="1">
      <c r="B30" s="70" t="s">
        <v>501</v>
      </c>
      <c r="C30" s="68" t="s">
        <v>502</v>
      </c>
      <c r="D30" s="76"/>
      <c r="E30" s="76"/>
      <c r="F30" s="76"/>
      <c r="G30" s="76"/>
      <c r="H30" s="68"/>
    </row>
    <row r="31" spans="2:8" ht="24.95" customHeight="1">
      <c r="B31" s="70" t="s">
        <v>5</v>
      </c>
      <c r="C31" s="67" t="s">
        <v>28</v>
      </c>
      <c r="D31" s="76"/>
      <c r="E31" s="76" t="s">
        <v>29</v>
      </c>
      <c r="F31" s="76" t="s">
        <v>160</v>
      </c>
      <c r="G31" s="76" t="s">
        <v>160</v>
      </c>
      <c r="H31" s="78" t="s">
        <v>558</v>
      </c>
    </row>
    <row r="32" spans="2:8" ht="24.95" customHeight="1">
      <c r="B32" s="70" t="s">
        <v>7</v>
      </c>
      <c r="C32" s="67" t="s">
        <v>30</v>
      </c>
      <c r="D32" s="76"/>
      <c r="E32" s="76" t="s">
        <v>31</v>
      </c>
      <c r="F32" s="76" t="s">
        <v>160</v>
      </c>
      <c r="G32" s="76" t="s">
        <v>160</v>
      </c>
      <c r="H32" s="78" t="s">
        <v>558</v>
      </c>
    </row>
    <row r="33" spans="2:8" ht="24.95" customHeight="1">
      <c r="B33" s="70" t="s">
        <v>506</v>
      </c>
      <c r="C33" s="67" t="s">
        <v>505</v>
      </c>
      <c r="D33" s="76"/>
      <c r="E33" s="76"/>
      <c r="F33" s="76"/>
      <c r="G33" s="76"/>
      <c r="H33" s="68"/>
    </row>
    <row r="34" spans="2:8" ht="24.95" customHeight="1">
      <c r="B34" s="70" t="s">
        <v>8</v>
      </c>
      <c r="C34" s="67" t="s">
        <v>34</v>
      </c>
      <c r="D34" s="76"/>
      <c r="E34" s="76" t="s">
        <v>35</v>
      </c>
      <c r="F34" s="76" t="s">
        <v>160</v>
      </c>
      <c r="G34" s="76" t="s">
        <v>160</v>
      </c>
      <c r="H34" s="78" t="s">
        <v>558</v>
      </c>
    </row>
    <row r="35" spans="2:8" ht="24.95" customHeight="1">
      <c r="B35" s="70" t="s">
        <v>521</v>
      </c>
      <c r="C35" s="68">
        <v>623</v>
      </c>
      <c r="D35" s="76"/>
      <c r="E35" s="76"/>
      <c r="F35" s="76"/>
      <c r="G35" s="76"/>
      <c r="H35" s="68"/>
    </row>
    <row r="36" spans="2:8" ht="24.95" customHeight="1">
      <c r="B36" s="70" t="s">
        <v>508</v>
      </c>
      <c r="C36" s="67" t="s">
        <v>507</v>
      </c>
      <c r="D36" s="76"/>
      <c r="E36" s="76"/>
      <c r="F36" s="76"/>
      <c r="G36" s="76"/>
      <c r="H36" s="68"/>
    </row>
    <row r="37" spans="2:8" ht="24.95" customHeight="1">
      <c r="B37" s="70" t="s">
        <v>9</v>
      </c>
      <c r="C37" s="67" t="s">
        <v>36</v>
      </c>
      <c r="D37" s="76"/>
      <c r="E37" s="76" t="s">
        <v>37</v>
      </c>
      <c r="F37" s="76" t="s">
        <v>113</v>
      </c>
      <c r="G37" s="76" t="s">
        <v>113</v>
      </c>
      <c r="H37" s="78" t="s">
        <v>558</v>
      </c>
    </row>
    <row r="38" spans="2:8" ht="24.95" customHeight="1">
      <c r="B38" s="70" t="s">
        <v>10</v>
      </c>
      <c r="C38" s="67" t="s">
        <v>38</v>
      </c>
      <c r="D38" s="76"/>
      <c r="E38" s="76" t="s">
        <v>39</v>
      </c>
      <c r="F38" s="76" t="s">
        <v>113</v>
      </c>
      <c r="G38" s="76" t="s">
        <v>113</v>
      </c>
      <c r="H38" s="78" t="s">
        <v>558</v>
      </c>
    </row>
    <row r="39" spans="2:8" ht="24.95" customHeight="1">
      <c r="B39" s="70" t="s">
        <v>11</v>
      </c>
      <c r="C39" s="67" t="s">
        <v>40</v>
      </c>
      <c r="D39" s="76"/>
      <c r="E39" s="76" t="s">
        <v>41</v>
      </c>
      <c r="F39" s="76" t="s">
        <v>113</v>
      </c>
      <c r="G39" s="76" t="s">
        <v>113</v>
      </c>
      <c r="H39" s="78" t="s">
        <v>558</v>
      </c>
    </row>
    <row r="40" spans="2:8" ht="24.95" customHeight="1">
      <c r="B40" s="70" t="s">
        <v>510</v>
      </c>
      <c r="C40" s="67" t="s">
        <v>509</v>
      </c>
      <c r="D40" s="76"/>
      <c r="E40" s="76"/>
      <c r="F40" s="76"/>
      <c r="G40" s="76"/>
      <c r="H40" s="68"/>
    </row>
    <row r="41" spans="2:8" ht="24.95" customHeight="1">
      <c r="B41" s="70" t="s">
        <v>12</v>
      </c>
      <c r="C41" s="67" t="s">
        <v>42</v>
      </c>
      <c r="D41" s="76"/>
      <c r="E41" s="76" t="s">
        <v>43</v>
      </c>
      <c r="F41" s="76" t="s">
        <v>113</v>
      </c>
      <c r="G41" s="76" t="s">
        <v>113</v>
      </c>
      <c r="H41" s="78" t="s">
        <v>558</v>
      </c>
    </row>
    <row r="42" spans="2:8" ht="24.95" customHeight="1">
      <c r="B42" s="70" t="s">
        <v>522</v>
      </c>
      <c r="C42" s="68">
        <v>624</v>
      </c>
      <c r="D42" s="76"/>
      <c r="E42" s="76"/>
      <c r="F42" s="76"/>
      <c r="G42" s="76"/>
      <c r="H42" s="68"/>
    </row>
    <row r="43" spans="2:8" ht="24.95" customHeight="1">
      <c r="B43" s="70" t="s">
        <v>512</v>
      </c>
      <c r="C43" s="67" t="s">
        <v>511</v>
      </c>
      <c r="D43" s="76"/>
      <c r="E43" s="76"/>
      <c r="F43" s="76"/>
      <c r="G43" s="76"/>
      <c r="H43" s="68"/>
    </row>
    <row r="44" spans="2:8" ht="24.95" customHeight="1">
      <c r="B44" s="70" t="s">
        <v>13</v>
      </c>
      <c r="C44" s="67" t="s">
        <v>44</v>
      </c>
      <c r="D44" s="76"/>
      <c r="E44" s="76" t="s">
        <v>45</v>
      </c>
      <c r="F44" s="76" t="s">
        <v>120</v>
      </c>
      <c r="G44" s="76" t="s">
        <v>120</v>
      </c>
      <c r="H44" s="78" t="s">
        <v>558</v>
      </c>
    </row>
    <row r="45" spans="2:8" ht="24.95" customHeight="1">
      <c r="B45" s="70" t="s">
        <v>514</v>
      </c>
      <c r="C45" s="67" t="s">
        <v>513</v>
      </c>
      <c r="D45" s="76"/>
      <c r="E45" s="76"/>
      <c r="F45" s="76"/>
      <c r="G45" s="76"/>
      <c r="H45" s="68"/>
    </row>
    <row r="46" spans="2:8" ht="24.95" customHeight="1">
      <c r="B46" s="70" t="s">
        <v>14</v>
      </c>
      <c r="C46" s="67" t="s">
        <v>46</v>
      </c>
      <c r="D46" s="76"/>
      <c r="E46" s="76" t="s">
        <v>47</v>
      </c>
      <c r="F46" s="76" t="s">
        <v>162</v>
      </c>
      <c r="G46" s="76" t="s">
        <v>162</v>
      </c>
      <c r="H46" s="78" t="s">
        <v>558</v>
      </c>
    </row>
    <row r="47" spans="2:8" ht="24.95" customHeight="1">
      <c r="B47" s="70" t="s">
        <v>523</v>
      </c>
      <c r="C47" s="68">
        <v>626</v>
      </c>
      <c r="D47" s="76"/>
      <c r="E47" s="76"/>
      <c r="F47" s="76"/>
      <c r="G47" s="76"/>
      <c r="H47" s="68"/>
    </row>
    <row r="48" spans="2:8" ht="33" customHeight="1">
      <c r="B48" s="66" t="s">
        <v>516</v>
      </c>
      <c r="C48" s="67" t="s">
        <v>515</v>
      </c>
      <c r="D48" s="76"/>
      <c r="E48" s="76"/>
      <c r="F48" s="76"/>
      <c r="G48" s="76"/>
      <c r="H48" s="68"/>
    </row>
    <row r="49" spans="2:8" ht="24.95" customHeight="1">
      <c r="B49" s="70" t="s">
        <v>15</v>
      </c>
      <c r="C49" s="67" t="s">
        <v>48</v>
      </c>
      <c r="D49" s="76"/>
      <c r="E49" s="76" t="s">
        <v>49</v>
      </c>
      <c r="F49" s="76" t="s">
        <v>89</v>
      </c>
      <c r="G49" s="76" t="s">
        <v>89</v>
      </c>
      <c r="H49" s="78" t="s">
        <v>558</v>
      </c>
    </row>
    <row r="50" spans="2:8" ht="24.95" customHeight="1">
      <c r="B50" s="66" t="s">
        <v>208</v>
      </c>
      <c r="C50" s="67" t="s">
        <v>50</v>
      </c>
      <c r="D50" s="76"/>
      <c r="E50" s="76" t="s">
        <v>51</v>
      </c>
      <c r="F50" s="76" t="s">
        <v>89</v>
      </c>
      <c r="G50" s="76" t="s">
        <v>89</v>
      </c>
      <c r="H50" s="78" t="s">
        <v>558</v>
      </c>
    </row>
    <row r="51" spans="2:8" ht="24.95" customHeight="1">
      <c r="B51" s="66" t="s">
        <v>520</v>
      </c>
      <c r="C51" s="67" t="s">
        <v>519</v>
      </c>
      <c r="D51" s="76"/>
      <c r="E51" s="76"/>
      <c r="F51" s="76"/>
      <c r="G51" s="76"/>
      <c r="H51" s="68"/>
    </row>
    <row r="52" spans="2:8" ht="24.95" customHeight="1">
      <c r="B52" s="66" t="s">
        <v>17</v>
      </c>
      <c r="C52" s="67" t="s">
        <v>54</v>
      </c>
      <c r="D52" s="76"/>
      <c r="E52" s="76" t="s">
        <v>55</v>
      </c>
      <c r="F52" s="76" t="s">
        <v>163</v>
      </c>
      <c r="G52" s="76" t="s">
        <v>163</v>
      </c>
      <c r="H52" s="78" t="s">
        <v>558</v>
      </c>
    </row>
    <row r="53" spans="2:8" ht="24.95" customHeight="1">
      <c r="B53" s="66" t="s">
        <v>518</v>
      </c>
      <c r="C53" s="67" t="s">
        <v>517</v>
      </c>
      <c r="D53" s="76"/>
      <c r="E53" s="76"/>
      <c r="F53" s="76"/>
      <c r="G53" s="76"/>
      <c r="H53" s="68"/>
    </row>
    <row r="54" spans="2:8" ht="24.95" customHeight="1">
      <c r="B54" s="66" t="s">
        <v>16</v>
      </c>
      <c r="C54" s="67" t="s">
        <v>52</v>
      </c>
      <c r="D54" s="76"/>
      <c r="E54" s="76" t="s">
        <v>53</v>
      </c>
      <c r="F54" s="76" t="s">
        <v>163</v>
      </c>
      <c r="G54" s="76" t="s">
        <v>163</v>
      </c>
      <c r="H54" s="78" t="s">
        <v>558</v>
      </c>
    </row>
    <row r="55" spans="2:8" ht="63" customHeight="1">
      <c r="B55" s="625"/>
      <c r="C55" s="620" t="s">
        <v>567</v>
      </c>
      <c r="D55" s="617" t="s">
        <v>559</v>
      </c>
      <c r="E55" s="618"/>
      <c r="F55" s="73" t="s">
        <v>563</v>
      </c>
      <c r="G55" s="73" t="s">
        <v>564</v>
      </c>
      <c r="H55" s="615" t="s">
        <v>556</v>
      </c>
    </row>
    <row r="56" spans="2:8" ht="24.95" customHeight="1">
      <c r="B56" s="626"/>
      <c r="C56" s="622"/>
      <c r="D56" s="73" t="s">
        <v>568</v>
      </c>
      <c r="E56" s="73" t="s">
        <v>569</v>
      </c>
      <c r="F56" s="74" t="s">
        <v>565</v>
      </c>
      <c r="G56" s="74" t="s">
        <v>566</v>
      </c>
      <c r="H56" s="616"/>
    </row>
    <row r="57" spans="2:8" ht="24.95" customHeight="1">
      <c r="B57" s="66" t="s">
        <v>524</v>
      </c>
      <c r="C57" s="68">
        <v>63</v>
      </c>
      <c r="D57" s="67"/>
      <c r="E57" s="67"/>
      <c r="F57" s="67"/>
      <c r="G57" s="67"/>
      <c r="H57" s="67"/>
    </row>
    <row r="58" spans="2:8" ht="24.95" customHeight="1">
      <c r="B58" s="66" t="s">
        <v>525</v>
      </c>
      <c r="C58" s="68">
        <v>633</v>
      </c>
      <c r="D58" s="67"/>
      <c r="E58" s="76"/>
      <c r="F58" s="76"/>
      <c r="G58" s="76"/>
      <c r="H58" s="67"/>
    </row>
    <row r="59" spans="2:8" ht="24.95" customHeight="1">
      <c r="B59" s="66" t="s">
        <v>527</v>
      </c>
      <c r="C59" s="68" t="s">
        <v>526</v>
      </c>
      <c r="D59" s="67"/>
      <c r="E59" s="76"/>
      <c r="F59" s="76"/>
      <c r="G59" s="76"/>
      <c r="H59" s="67"/>
    </row>
    <row r="60" spans="2:8" ht="24.95" customHeight="1">
      <c r="B60" s="66" t="s">
        <v>18</v>
      </c>
      <c r="C60" s="67" t="s">
        <v>56</v>
      </c>
      <c r="D60" s="67"/>
      <c r="E60" s="76" t="s">
        <v>57</v>
      </c>
      <c r="F60" s="76" t="s">
        <v>164</v>
      </c>
      <c r="G60" s="76" t="s">
        <v>164</v>
      </c>
      <c r="H60" s="77" t="s">
        <v>557</v>
      </c>
    </row>
    <row r="61" spans="2:8" ht="24.95" customHeight="1">
      <c r="B61" s="66" t="s">
        <v>529</v>
      </c>
      <c r="C61" s="67" t="s">
        <v>528</v>
      </c>
      <c r="D61" s="67"/>
      <c r="E61" s="76"/>
      <c r="F61" s="76"/>
      <c r="G61" s="76"/>
      <c r="H61" s="67"/>
    </row>
    <row r="62" spans="2:8" ht="24.95" customHeight="1">
      <c r="B62" s="66" t="s">
        <v>19</v>
      </c>
      <c r="C62" s="67" t="s">
        <v>58</v>
      </c>
      <c r="D62" s="67"/>
      <c r="E62" s="76" t="s">
        <v>59</v>
      </c>
      <c r="F62" s="76" t="s">
        <v>164</v>
      </c>
      <c r="G62" s="76" t="s">
        <v>164</v>
      </c>
      <c r="H62" s="77" t="s">
        <v>557</v>
      </c>
    </row>
    <row r="63" spans="2:8" ht="24.95" customHeight="1">
      <c r="B63" s="66" t="s">
        <v>530</v>
      </c>
      <c r="C63" s="68">
        <v>634</v>
      </c>
      <c r="D63" s="67"/>
      <c r="E63" s="76"/>
      <c r="F63" s="76"/>
      <c r="G63" s="76"/>
      <c r="H63" s="67"/>
    </row>
    <row r="64" spans="2:8" ht="24.95" customHeight="1">
      <c r="B64" s="66" t="s">
        <v>532</v>
      </c>
      <c r="C64" s="68" t="s">
        <v>531</v>
      </c>
      <c r="D64" s="67"/>
      <c r="E64" s="76"/>
      <c r="F64" s="76"/>
      <c r="G64" s="76"/>
      <c r="H64" s="67"/>
    </row>
    <row r="65" spans="2:8" ht="24.95" customHeight="1">
      <c r="B65" s="66" t="s">
        <v>20</v>
      </c>
      <c r="C65" s="67" t="s">
        <v>60</v>
      </c>
      <c r="D65" s="67"/>
      <c r="E65" s="76" t="s">
        <v>61</v>
      </c>
      <c r="F65" s="76" t="s">
        <v>165</v>
      </c>
      <c r="G65" s="76" t="s">
        <v>165</v>
      </c>
      <c r="H65" s="77" t="s">
        <v>557</v>
      </c>
    </row>
    <row r="66" spans="2:8" ht="24.95" customHeight="1">
      <c r="B66" s="66"/>
      <c r="C66" s="67"/>
      <c r="D66" s="67"/>
      <c r="E66" s="76"/>
      <c r="F66" s="76"/>
      <c r="G66" s="76"/>
      <c r="H66" s="67"/>
    </row>
    <row r="67" spans="2:8" ht="24.95" customHeight="1">
      <c r="B67" s="66" t="s">
        <v>537</v>
      </c>
      <c r="C67" s="67" t="s">
        <v>536</v>
      </c>
      <c r="D67" s="67"/>
      <c r="E67" s="76"/>
      <c r="F67" s="76"/>
      <c r="G67" s="76"/>
      <c r="H67" s="67"/>
    </row>
    <row r="68" spans="2:8" ht="24.95" customHeight="1">
      <c r="B68" s="66" t="s">
        <v>22</v>
      </c>
      <c r="C68" s="67" t="s">
        <v>76</v>
      </c>
      <c r="D68" s="67"/>
      <c r="E68" s="76" t="s">
        <v>77</v>
      </c>
      <c r="F68" s="76" t="s">
        <v>167</v>
      </c>
      <c r="G68" s="76" t="s">
        <v>167</v>
      </c>
      <c r="H68" s="77" t="s">
        <v>557</v>
      </c>
    </row>
    <row r="69" spans="2:8" ht="24.95" customHeight="1">
      <c r="B69" s="66" t="s">
        <v>534</v>
      </c>
      <c r="C69" s="68">
        <v>636</v>
      </c>
      <c r="D69" s="67"/>
      <c r="E69" s="76"/>
      <c r="F69" s="76"/>
      <c r="G69" s="76"/>
      <c r="H69" s="67"/>
    </row>
    <row r="70" spans="2:8" ht="24.95" customHeight="1">
      <c r="B70" s="66" t="s">
        <v>535</v>
      </c>
      <c r="C70" s="67" t="s">
        <v>533</v>
      </c>
      <c r="D70" s="67"/>
      <c r="E70" s="76"/>
      <c r="F70" s="76"/>
      <c r="G70" s="76"/>
      <c r="H70" s="67"/>
    </row>
    <row r="71" spans="2:8" ht="40.5" customHeight="1">
      <c r="B71" s="66" t="s">
        <v>21</v>
      </c>
      <c r="C71" s="67" t="s">
        <v>62</v>
      </c>
      <c r="D71" s="67"/>
      <c r="E71" s="76" t="s">
        <v>63</v>
      </c>
      <c r="F71" s="76" t="s">
        <v>166</v>
      </c>
      <c r="G71" s="76" t="s">
        <v>166</v>
      </c>
      <c r="H71" s="77" t="s">
        <v>557</v>
      </c>
    </row>
    <row r="72" spans="2:8" ht="21.75" customHeight="1">
      <c r="B72" s="71"/>
      <c r="C72" s="71"/>
      <c r="D72" s="71"/>
      <c r="E72" s="71"/>
      <c r="F72" s="71"/>
      <c r="G72" s="71"/>
    </row>
    <row r="73" spans="2:8" ht="15.75">
      <c r="B73" s="71"/>
      <c r="C73" s="71"/>
      <c r="D73" s="71"/>
      <c r="E73" s="71"/>
      <c r="F73" s="71"/>
      <c r="G73" s="71"/>
    </row>
    <row r="74" spans="2:8" ht="15.75">
      <c r="B74" s="71"/>
      <c r="C74" s="71"/>
      <c r="D74" s="71"/>
      <c r="E74" s="71"/>
      <c r="F74" s="71"/>
      <c r="G74" s="71"/>
    </row>
    <row r="75" spans="2:8" ht="18.75" customHeight="1">
      <c r="B75" s="71"/>
      <c r="C75" s="71"/>
      <c r="D75" s="71"/>
      <c r="E75" s="71"/>
      <c r="F75" s="71"/>
      <c r="G75" s="71"/>
    </row>
    <row r="76" spans="2:8" ht="15.75" customHeight="1">
      <c r="B76" s="71"/>
      <c r="C76" s="71"/>
      <c r="D76" s="71"/>
      <c r="E76" s="71"/>
      <c r="F76" s="71"/>
      <c r="G76" s="71"/>
    </row>
    <row r="77" spans="2:8" ht="15.75">
      <c r="B77" s="71"/>
      <c r="C77" s="71"/>
      <c r="D77" s="71"/>
      <c r="E77" s="71"/>
      <c r="F77" s="71"/>
      <c r="G77" s="71"/>
    </row>
    <row r="78" spans="2:8" ht="15.75">
      <c r="B78" s="71"/>
      <c r="C78" s="71"/>
      <c r="D78" s="71"/>
      <c r="E78" s="71"/>
      <c r="F78" s="71"/>
      <c r="G78" s="71"/>
    </row>
    <row r="79" spans="2:8">
      <c r="C79" s="72"/>
      <c r="D79" s="72"/>
      <c r="E79" s="72"/>
      <c r="F79" s="72"/>
    </row>
  </sheetData>
  <mergeCells count="16">
    <mergeCell ref="B23:B24"/>
    <mergeCell ref="D55:E55"/>
    <mergeCell ref="H55:H56"/>
    <mergeCell ref="C55:C56"/>
    <mergeCell ref="B55:B56"/>
    <mergeCell ref="C23:C24"/>
    <mergeCell ref="D23:E23"/>
    <mergeCell ref="H23:H24"/>
    <mergeCell ref="B1:H1"/>
    <mergeCell ref="B2:B5"/>
    <mergeCell ref="F3:H3"/>
    <mergeCell ref="H4:H5"/>
    <mergeCell ref="D4:E4"/>
    <mergeCell ref="C2:H2"/>
    <mergeCell ref="C3:C5"/>
    <mergeCell ref="D3:E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topLeftCell="A40" workbookViewId="0">
      <selection activeCell="I67" sqref="I67"/>
    </sheetView>
  </sheetViews>
  <sheetFormatPr baseColWidth="10" defaultRowHeight="15"/>
  <sheetData>
    <row r="1" spans="1:11" ht="15.75">
      <c r="A1" s="21" t="s">
        <v>121</v>
      </c>
    </row>
    <row r="2" spans="1:11" ht="15.75">
      <c r="A2" s="21" t="s">
        <v>122</v>
      </c>
    </row>
    <row r="3" spans="1:11" ht="15.75">
      <c r="A3" s="22"/>
    </row>
    <row r="4" spans="1:11" ht="30.75" customHeight="1">
      <c r="A4" s="629" t="s">
        <v>153</v>
      </c>
      <c r="B4" s="630"/>
      <c r="C4" s="630"/>
      <c r="D4" s="630"/>
      <c r="E4" s="630"/>
      <c r="F4" s="630"/>
      <c r="G4" s="630"/>
      <c r="H4" s="630"/>
      <c r="I4" s="630"/>
      <c r="J4" s="630"/>
      <c r="K4" s="630"/>
    </row>
    <row r="5" spans="1:11">
      <c r="A5" s="23" t="s">
        <v>123</v>
      </c>
    </row>
    <row r="6" spans="1:11">
      <c r="A6" s="24" t="s">
        <v>124</v>
      </c>
    </row>
    <row r="7" spans="1:11">
      <c r="A7" s="23" t="s">
        <v>125</v>
      </c>
    </row>
    <row r="8" spans="1:11">
      <c r="A8" s="23"/>
    </row>
    <row r="9" spans="1:11" ht="29.25" customHeight="1">
      <c r="A9" s="627" t="s">
        <v>154</v>
      </c>
      <c r="B9" s="628"/>
      <c r="C9" s="628"/>
      <c r="D9" s="628"/>
      <c r="E9" s="628"/>
      <c r="F9" s="628"/>
      <c r="G9" s="628"/>
      <c r="H9" s="628"/>
      <c r="I9" s="628"/>
      <c r="J9" s="628"/>
      <c r="K9" s="628"/>
    </row>
    <row r="10" spans="1:11">
      <c r="A10" s="23"/>
    </row>
    <row r="11" spans="1:11">
      <c r="A11" s="24" t="s">
        <v>126</v>
      </c>
    </row>
    <row r="12" spans="1:11">
      <c r="A12" s="23" t="s">
        <v>127</v>
      </c>
    </row>
    <row r="13" spans="1:11">
      <c r="A13" s="23" t="s">
        <v>128</v>
      </c>
    </row>
    <row r="14" spans="1:11">
      <c r="A14" s="23"/>
    </row>
    <row r="15" spans="1:11" s="79" customFormat="1" ht="30" customHeight="1">
      <c r="A15" s="631" t="s">
        <v>155</v>
      </c>
      <c r="B15" s="632"/>
      <c r="C15" s="632"/>
      <c r="D15" s="632"/>
      <c r="E15" s="632"/>
      <c r="F15" s="632"/>
      <c r="G15" s="632"/>
      <c r="H15" s="632"/>
      <c r="I15" s="632"/>
      <c r="J15" s="632"/>
      <c r="K15" s="632"/>
    </row>
    <row r="16" spans="1:11">
      <c r="A16" s="23"/>
    </row>
    <row r="17" spans="1:11">
      <c r="A17" s="23" t="s">
        <v>123</v>
      </c>
    </row>
    <row r="18" spans="1:11">
      <c r="A18" s="24" t="s">
        <v>129</v>
      </c>
      <c r="C18" s="91" t="s">
        <v>601</v>
      </c>
    </row>
    <row r="19" spans="1:11">
      <c r="A19" s="23" t="s">
        <v>125</v>
      </c>
    </row>
    <row r="20" spans="1:11">
      <c r="A20" s="23"/>
    </row>
    <row r="21" spans="1:11">
      <c r="A21" s="628" t="s">
        <v>130</v>
      </c>
      <c r="B21" s="628"/>
      <c r="C21" s="628"/>
      <c r="D21" s="628"/>
      <c r="E21" s="628"/>
      <c r="F21" s="628"/>
      <c r="G21" s="628"/>
      <c r="H21" s="628"/>
      <c r="I21" s="628"/>
      <c r="J21" s="628"/>
      <c r="K21" s="628"/>
    </row>
    <row r="22" spans="1:11">
      <c r="A22" s="23" t="s">
        <v>131</v>
      </c>
    </row>
    <row r="23" spans="1:11">
      <c r="A23" s="23" t="s">
        <v>132</v>
      </c>
    </row>
    <row r="24" spans="1:11">
      <c r="A24" s="24" t="s">
        <v>133</v>
      </c>
    </row>
    <row r="25" spans="1:11">
      <c r="A25" s="23"/>
    </row>
    <row r="26" spans="1:11" ht="31.5" customHeight="1">
      <c r="A26" s="627" t="s">
        <v>156</v>
      </c>
      <c r="B26" s="628"/>
      <c r="C26" s="628"/>
      <c r="D26" s="628"/>
      <c r="E26" s="628"/>
      <c r="F26" s="628"/>
      <c r="G26" s="628"/>
      <c r="H26" s="628"/>
      <c r="I26" s="628"/>
      <c r="J26" s="628"/>
      <c r="K26" s="628"/>
    </row>
    <row r="27" spans="1:11">
      <c r="A27" s="23"/>
    </row>
    <row r="28" spans="1:11">
      <c r="A28" s="23" t="s">
        <v>134</v>
      </c>
    </row>
    <row r="29" spans="1:11">
      <c r="A29" s="24" t="s">
        <v>135</v>
      </c>
    </row>
    <row r="30" spans="1:11">
      <c r="A30" s="23" t="s">
        <v>136</v>
      </c>
    </row>
    <row r="31" spans="1:11">
      <c r="A31" s="23"/>
    </row>
    <row r="32" spans="1:11" ht="42.75" customHeight="1">
      <c r="A32" s="631" t="s">
        <v>157</v>
      </c>
      <c r="B32" s="632"/>
      <c r="C32" s="632"/>
      <c r="D32" s="632"/>
      <c r="E32" s="632"/>
      <c r="F32" s="632"/>
      <c r="G32" s="632"/>
      <c r="H32" s="632"/>
      <c r="I32" s="632"/>
      <c r="J32" s="632"/>
      <c r="K32" s="632"/>
    </row>
    <row r="33" spans="1:12">
      <c r="A33" s="24" t="s">
        <v>137</v>
      </c>
    </row>
    <row r="34" spans="1:12">
      <c r="A34" s="23" t="s">
        <v>138</v>
      </c>
    </row>
    <row r="35" spans="1:12">
      <c r="A35" s="90" t="s">
        <v>139</v>
      </c>
    </row>
    <row r="36" spans="1:12">
      <c r="A36" s="23"/>
    </row>
    <row r="37" spans="1:12" ht="97.5" customHeight="1">
      <c r="A37" s="627" t="s">
        <v>158</v>
      </c>
      <c r="B37" s="628"/>
      <c r="C37" s="628"/>
      <c r="D37" s="628"/>
      <c r="E37" s="628"/>
      <c r="F37" s="628"/>
      <c r="G37" s="628"/>
      <c r="H37" s="628"/>
      <c r="I37" s="628"/>
      <c r="J37" s="628"/>
      <c r="K37" s="628"/>
      <c r="L37" s="628"/>
    </row>
    <row r="38" spans="1:12">
      <c r="A38" s="23" t="s">
        <v>140</v>
      </c>
    </row>
    <row r="39" spans="1:12">
      <c r="A39" s="23" t="s">
        <v>141</v>
      </c>
    </row>
    <row r="40" spans="1:12">
      <c r="A40" s="24" t="s">
        <v>142</v>
      </c>
    </row>
    <row r="41" spans="1:12">
      <c r="A41" s="23"/>
    </row>
    <row r="42" spans="1:12" ht="35.25" customHeight="1">
      <c r="A42" s="627" t="s">
        <v>211</v>
      </c>
      <c r="B42" s="628"/>
      <c r="C42" s="628"/>
      <c r="D42" s="628"/>
      <c r="E42" s="628"/>
      <c r="F42" s="628"/>
      <c r="G42" s="628"/>
      <c r="H42" s="628"/>
      <c r="I42" s="628"/>
      <c r="J42" s="628"/>
      <c r="K42" s="628"/>
      <c r="L42" s="628"/>
    </row>
    <row r="43" spans="1:12">
      <c r="A43" s="23" t="s">
        <v>143</v>
      </c>
    </row>
    <row r="44" spans="1:12">
      <c r="A44" s="24" t="s">
        <v>144</v>
      </c>
    </row>
    <row r="45" spans="1:12">
      <c r="A45" s="23" t="s">
        <v>145</v>
      </c>
    </row>
    <row r="46" spans="1:12">
      <c r="A46" s="23"/>
    </row>
    <row r="47" spans="1:12">
      <c r="A47" s="628" t="s">
        <v>146</v>
      </c>
      <c r="B47" s="628"/>
      <c r="C47" s="628"/>
      <c r="D47" s="628"/>
      <c r="E47" s="628"/>
      <c r="F47" s="628"/>
      <c r="G47" s="628"/>
      <c r="H47" s="628"/>
      <c r="I47" s="628"/>
      <c r="J47" s="628"/>
      <c r="K47" s="628"/>
      <c r="L47" s="628"/>
    </row>
    <row r="48" spans="1:12">
      <c r="A48" s="23" t="s">
        <v>147</v>
      </c>
    </row>
    <row r="49" spans="1:12">
      <c r="A49" s="24" t="s">
        <v>148</v>
      </c>
    </row>
    <row r="50" spans="1:12">
      <c r="A50" s="23" t="s">
        <v>149</v>
      </c>
    </row>
    <row r="51" spans="1:12">
      <c r="A51" s="23"/>
    </row>
    <row r="52" spans="1:12" ht="29.25" customHeight="1">
      <c r="A52" s="627" t="s">
        <v>159</v>
      </c>
      <c r="B52" s="628"/>
      <c r="C52" s="628"/>
      <c r="D52" s="628"/>
      <c r="E52" s="628"/>
      <c r="F52" s="628"/>
      <c r="G52" s="628"/>
      <c r="H52" s="628"/>
      <c r="I52" s="628"/>
      <c r="J52" s="628"/>
      <c r="K52" s="628"/>
      <c r="L52" s="628"/>
    </row>
    <row r="53" spans="1:12">
      <c r="A53" s="23" t="s">
        <v>150</v>
      </c>
    </row>
    <row r="54" spans="1:12">
      <c r="A54" s="23" t="s">
        <v>151</v>
      </c>
    </row>
    <row r="55" spans="1:12">
      <c r="A55" s="24" t="s">
        <v>152</v>
      </c>
    </row>
  </sheetData>
  <mergeCells count="10">
    <mergeCell ref="A37:L37"/>
    <mergeCell ref="A42:L42"/>
    <mergeCell ref="A47:L47"/>
    <mergeCell ref="A52:L52"/>
    <mergeCell ref="A4:K4"/>
    <mergeCell ref="A9:K9"/>
    <mergeCell ref="A15:K15"/>
    <mergeCell ref="A21:K21"/>
    <mergeCell ref="A26:K26"/>
    <mergeCell ref="A32:K32"/>
  </mergeCells>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5"/>
  <sheetViews>
    <sheetView topLeftCell="A85" workbookViewId="0">
      <selection activeCell="B12" sqref="B12:C12"/>
    </sheetView>
  </sheetViews>
  <sheetFormatPr baseColWidth="10" defaultRowHeight="15"/>
  <cols>
    <col min="1" max="1" width="7.140625" customWidth="1"/>
    <col min="2" max="2" width="9.7109375" customWidth="1"/>
    <col min="3" max="3" width="42.42578125" customWidth="1"/>
    <col min="4" max="4" width="8.140625" customWidth="1"/>
    <col min="5" max="5" width="8.42578125" customWidth="1"/>
    <col min="6" max="7" width="7.5703125" customWidth="1"/>
    <col min="8" max="8" width="10" customWidth="1"/>
    <col min="9" max="9" width="45.140625" customWidth="1"/>
  </cols>
  <sheetData>
    <row r="1" spans="1:10" ht="15.75">
      <c r="A1" s="25" t="s">
        <v>573</v>
      </c>
    </row>
    <row r="3" spans="1:10">
      <c r="A3" s="640" t="s">
        <v>84</v>
      </c>
      <c r="B3" s="640"/>
      <c r="C3" s="640"/>
      <c r="D3" s="640"/>
      <c r="E3" s="640"/>
      <c r="F3" s="640"/>
      <c r="G3" s="640"/>
      <c r="H3" s="640"/>
      <c r="I3" s="640"/>
      <c r="J3" s="640"/>
    </row>
    <row r="4" spans="1:10">
      <c r="A4" s="640"/>
      <c r="B4" s="640"/>
      <c r="C4" s="640"/>
      <c r="D4" s="640"/>
      <c r="E4" s="640"/>
      <c r="F4" s="640"/>
      <c r="G4" s="640"/>
      <c r="H4" s="640"/>
      <c r="I4" s="640"/>
      <c r="J4" s="640"/>
    </row>
    <row r="5" spans="1:10" ht="18">
      <c r="A5" s="641" t="s">
        <v>108</v>
      </c>
      <c r="B5" s="641"/>
      <c r="C5" s="641"/>
      <c r="D5" s="641"/>
      <c r="E5" s="641"/>
      <c r="F5" s="641"/>
      <c r="G5" s="641"/>
      <c r="H5" s="641"/>
      <c r="I5" s="641"/>
      <c r="J5" s="641"/>
    </row>
    <row r="6" spans="1:10" ht="18">
      <c r="A6" s="642"/>
      <c r="B6" s="642"/>
      <c r="C6" s="642"/>
      <c r="D6" s="642"/>
      <c r="E6" s="642"/>
      <c r="F6" s="642"/>
      <c r="G6" s="642"/>
      <c r="H6" s="642"/>
      <c r="I6" s="642"/>
      <c r="J6" s="642"/>
    </row>
    <row r="7" spans="1:10">
      <c r="A7" s="643" t="s">
        <v>1</v>
      </c>
      <c r="B7" s="644" t="s">
        <v>85</v>
      </c>
      <c r="C7" s="644"/>
      <c r="D7" s="643" t="s">
        <v>79</v>
      </c>
      <c r="E7" s="643" t="s">
        <v>80</v>
      </c>
      <c r="F7" s="643" t="s">
        <v>86</v>
      </c>
      <c r="G7" s="643" t="s">
        <v>2</v>
      </c>
      <c r="H7" s="644" t="s">
        <v>87</v>
      </c>
      <c r="I7" s="644"/>
      <c r="J7" s="644"/>
    </row>
    <row r="8" spans="1:10">
      <c r="A8" s="643"/>
      <c r="B8" s="20" t="s">
        <v>0</v>
      </c>
      <c r="C8" s="20" t="s">
        <v>78</v>
      </c>
      <c r="D8" s="643"/>
      <c r="E8" s="643"/>
      <c r="F8" s="643"/>
      <c r="G8" s="643"/>
      <c r="H8" s="20" t="s">
        <v>207</v>
      </c>
      <c r="I8" s="20" t="s">
        <v>78</v>
      </c>
      <c r="J8" s="20" t="s">
        <v>88</v>
      </c>
    </row>
    <row r="9" spans="1:10">
      <c r="A9" s="15"/>
      <c r="B9" s="638">
        <v>1</v>
      </c>
      <c r="C9" s="639"/>
      <c r="D9" s="16"/>
      <c r="E9" s="16"/>
      <c r="F9" s="635"/>
      <c r="G9" s="636"/>
      <c r="H9" s="636"/>
      <c r="I9" s="636"/>
      <c r="J9" s="637"/>
    </row>
    <row r="10" spans="1:10">
      <c r="A10" s="4"/>
      <c r="B10" s="2" t="s">
        <v>160</v>
      </c>
      <c r="C10" s="2" t="s">
        <v>161</v>
      </c>
      <c r="D10" s="19">
        <v>1</v>
      </c>
      <c r="E10" s="19" t="s">
        <v>83</v>
      </c>
      <c r="F10" s="35" t="s">
        <v>576</v>
      </c>
      <c r="G10" s="7"/>
      <c r="H10" s="2"/>
      <c r="I10" s="2"/>
      <c r="J10" s="7"/>
    </row>
    <row r="11" spans="1:10">
      <c r="A11" s="4"/>
      <c r="B11" s="8" t="s">
        <v>28</v>
      </c>
      <c r="C11" s="2" t="s">
        <v>171</v>
      </c>
      <c r="D11" s="19">
        <v>1</v>
      </c>
      <c r="E11" s="19" t="s">
        <v>83</v>
      </c>
      <c r="F11" s="7"/>
      <c r="G11" s="35" t="s">
        <v>576</v>
      </c>
      <c r="H11" s="9" t="s">
        <v>29</v>
      </c>
      <c r="I11" s="2" t="s">
        <v>171</v>
      </c>
      <c r="J11" s="7"/>
    </row>
    <row r="12" spans="1:10">
      <c r="A12" s="4"/>
      <c r="B12" s="81" t="s">
        <v>574</v>
      </c>
      <c r="C12" s="82" t="s">
        <v>575</v>
      </c>
      <c r="D12" s="19">
        <v>1</v>
      </c>
      <c r="E12" s="19" t="s">
        <v>83</v>
      </c>
      <c r="F12" s="35" t="s">
        <v>576</v>
      </c>
      <c r="G12" s="7"/>
      <c r="H12" s="2"/>
      <c r="I12" s="2"/>
      <c r="J12" s="7"/>
    </row>
    <row r="13" spans="1:10" s="1" customFormat="1">
      <c r="A13" s="4"/>
      <c r="B13" s="81" t="s">
        <v>160</v>
      </c>
      <c r="C13" s="30" t="s">
        <v>161</v>
      </c>
      <c r="D13" s="26">
        <v>1</v>
      </c>
      <c r="E13" s="26" t="s">
        <v>83</v>
      </c>
      <c r="F13" s="80"/>
      <c r="G13" s="35" t="s">
        <v>576</v>
      </c>
      <c r="H13" s="27"/>
      <c r="I13" s="27"/>
      <c r="J13" s="28"/>
    </row>
    <row r="14" spans="1:10">
      <c r="A14" s="15"/>
      <c r="B14" s="13"/>
      <c r="C14" s="16">
        <v>2</v>
      </c>
      <c r="D14" s="16"/>
      <c r="E14" s="16" t="s">
        <v>83</v>
      </c>
      <c r="F14" s="635"/>
      <c r="G14" s="636"/>
      <c r="H14" s="636"/>
      <c r="I14" s="636"/>
      <c r="J14" s="637"/>
    </row>
    <row r="15" spans="1:10">
      <c r="A15" s="4"/>
      <c r="B15" s="2" t="s">
        <v>160</v>
      </c>
      <c r="C15" s="2" t="s">
        <v>161</v>
      </c>
      <c r="D15" s="19">
        <v>2</v>
      </c>
      <c r="E15" s="19" t="s">
        <v>83</v>
      </c>
      <c r="F15" s="35" t="s">
        <v>576</v>
      </c>
      <c r="G15" s="7"/>
      <c r="H15" s="2"/>
      <c r="I15" s="2"/>
      <c r="J15" s="7"/>
    </row>
    <row r="16" spans="1:10">
      <c r="A16" s="4"/>
      <c r="B16" s="2" t="s">
        <v>32</v>
      </c>
      <c r="C16" s="2" t="s">
        <v>6</v>
      </c>
      <c r="D16" s="19">
        <v>2</v>
      </c>
      <c r="E16" s="19" t="s">
        <v>83</v>
      </c>
      <c r="F16" s="7"/>
      <c r="G16" s="35" t="s">
        <v>576</v>
      </c>
      <c r="H16" s="30" t="s">
        <v>33</v>
      </c>
      <c r="I16" s="2" t="s">
        <v>6</v>
      </c>
      <c r="J16" s="7"/>
    </row>
    <row r="17" spans="1:10" s="1" customFormat="1">
      <c r="A17" s="4"/>
      <c r="B17" s="81" t="s">
        <v>574</v>
      </c>
      <c r="C17" s="82" t="s">
        <v>575</v>
      </c>
      <c r="D17" s="26">
        <v>2</v>
      </c>
      <c r="E17" s="26" t="s">
        <v>83</v>
      </c>
      <c r="F17" s="35" t="s">
        <v>576</v>
      </c>
      <c r="G17" s="7"/>
      <c r="H17" s="30"/>
      <c r="I17" s="2"/>
      <c r="J17" s="7"/>
    </row>
    <row r="18" spans="1:10">
      <c r="A18" s="4"/>
      <c r="B18" s="2" t="s">
        <v>160</v>
      </c>
      <c r="C18" s="2" t="s">
        <v>161</v>
      </c>
      <c r="D18" s="19">
        <v>2</v>
      </c>
      <c r="E18" s="19" t="s">
        <v>83</v>
      </c>
      <c r="F18" s="80"/>
      <c r="G18" s="35" t="s">
        <v>576</v>
      </c>
      <c r="H18" s="2"/>
      <c r="I18" s="2"/>
      <c r="J18" s="7"/>
    </row>
    <row r="19" spans="1:10">
      <c r="A19" s="15"/>
      <c r="B19" s="638">
        <v>3</v>
      </c>
      <c r="C19" s="639"/>
      <c r="D19" s="16"/>
      <c r="E19" s="16"/>
      <c r="F19" s="635"/>
      <c r="G19" s="636"/>
      <c r="H19" s="636"/>
      <c r="I19" s="636"/>
      <c r="J19" s="637"/>
    </row>
    <row r="20" spans="1:10">
      <c r="A20" s="4"/>
      <c r="B20" s="2" t="s">
        <v>160</v>
      </c>
      <c r="C20" s="2" t="s">
        <v>161</v>
      </c>
      <c r="D20" s="19">
        <v>3</v>
      </c>
      <c r="E20" s="19" t="s">
        <v>83</v>
      </c>
      <c r="F20" s="35" t="s">
        <v>576</v>
      </c>
      <c r="G20" s="7"/>
      <c r="H20" s="2"/>
      <c r="I20" s="2"/>
      <c r="J20" s="7"/>
    </row>
    <row r="21" spans="1:10">
      <c r="A21" s="4"/>
      <c r="B21" s="8" t="s">
        <v>30</v>
      </c>
      <c r="C21" s="2" t="s">
        <v>7</v>
      </c>
      <c r="D21" s="26">
        <v>3</v>
      </c>
      <c r="E21" s="26" t="s">
        <v>83</v>
      </c>
      <c r="F21" s="7"/>
      <c r="G21" s="35" t="s">
        <v>576</v>
      </c>
      <c r="H21" s="30" t="s">
        <v>31</v>
      </c>
      <c r="I21" s="2" t="s">
        <v>7</v>
      </c>
      <c r="J21" s="7"/>
    </row>
    <row r="22" spans="1:10" s="1" customFormat="1">
      <c r="A22" s="4"/>
      <c r="B22" s="81" t="s">
        <v>574</v>
      </c>
      <c r="C22" s="82" t="s">
        <v>575</v>
      </c>
      <c r="D22" s="26">
        <v>3</v>
      </c>
      <c r="E22" s="26" t="s">
        <v>83</v>
      </c>
      <c r="F22" s="35" t="s">
        <v>576</v>
      </c>
      <c r="G22" s="7"/>
      <c r="H22" s="30"/>
      <c r="I22" s="2"/>
      <c r="J22" s="7"/>
    </row>
    <row r="23" spans="1:10" s="1" customFormat="1">
      <c r="A23" s="4"/>
      <c r="B23" s="2" t="s">
        <v>160</v>
      </c>
      <c r="C23" s="2" t="s">
        <v>161</v>
      </c>
      <c r="D23" s="26">
        <v>3</v>
      </c>
      <c r="E23" s="26" t="s">
        <v>83</v>
      </c>
      <c r="F23" s="80"/>
      <c r="G23" s="35" t="s">
        <v>576</v>
      </c>
      <c r="H23" s="2"/>
      <c r="I23" s="2"/>
      <c r="J23" s="7"/>
    </row>
    <row r="24" spans="1:10" s="1" customFormat="1">
      <c r="A24" s="15"/>
      <c r="B24" s="638">
        <v>4</v>
      </c>
      <c r="C24" s="639"/>
      <c r="D24" s="16"/>
      <c r="E24" s="16"/>
      <c r="F24" s="635"/>
      <c r="G24" s="636"/>
      <c r="H24" s="636"/>
      <c r="I24" s="636"/>
      <c r="J24" s="637"/>
    </row>
    <row r="25" spans="1:10">
      <c r="A25" s="4"/>
      <c r="B25" s="2" t="s">
        <v>160</v>
      </c>
      <c r="C25" s="2" t="s">
        <v>161</v>
      </c>
      <c r="D25" s="26">
        <v>4</v>
      </c>
      <c r="E25" s="26" t="s">
        <v>83</v>
      </c>
      <c r="F25" s="35" t="s">
        <v>576</v>
      </c>
      <c r="G25" s="7"/>
      <c r="H25" s="2"/>
      <c r="I25" s="2"/>
      <c r="J25" s="7"/>
    </row>
    <row r="26" spans="1:10">
      <c r="A26" s="4"/>
      <c r="B26" s="8" t="s">
        <v>34</v>
      </c>
      <c r="C26" s="2" t="s">
        <v>172</v>
      </c>
      <c r="D26" s="26">
        <v>4</v>
      </c>
      <c r="E26" s="26" t="s">
        <v>83</v>
      </c>
      <c r="F26" s="7"/>
      <c r="G26" s="35" t="s">
        <v>576</v>
      </c>
      <c r="H26" s="30" t="s">
        <v>35</v>
      </c>
      <c r="I26" s="2" t="s">
        <v>172</v>
      </c>
      <c r="J26" s="7"/>
    </row>
    <row r="27" spans="1:10" s="1" customFormat="1">
      <c r="A27" s="4"/>
      <c r="B27" s="81" t="s">
        <v>574</v>
      </c>
      <c r="C27" s="82" t="s">
        <v>575</v>
      </c>
      <c r="D27" s="26">
        <v>4</v>
      </c>
      <c r="E27" s="26" t="s">
        <v>83</v>
      </c>
      <c r="F27" s="35" t="s">
        <v>576</v>
      </c>
      <c r="G27" s="7"/>
      <c r="H27" s="30"/>
      <c r="I27" s="2"/>
      <c r="J27" s="7"/>
    </row>
    <row r="28" spans="1:10" s="1" customFormat="1">
      <c r="A28" s="4"/>
      <c r="B28" s="2" t="s">
        <v>160</v>
      </c>
      <c r="C28" s="2" t="s">
        <v>161</v>
      </c>
      <c r="D28" s="26">
        <v>4</v>
      </c>
      <c r="E28" s="26" t="s">
        <v>83</v>
      </c>
      <c r="F28" s="80"/>
      <c r="G28" s="35" t="s">
        <v>576</v>
      </c>
      <c r="H28" s="2"/>
      <c r="I28" s="2"/>
      <c r="J28" s="7"/>
    </row>
    <row r="29" spans="1:10" s="1" customFormat="1">
      <c r="A29" s="15"/>
      <c r="B29" s="638">
        <v>5</v>
      </c>
      <c r="C29" s="639"/>
      <c r="D29" s="16"/>
      <c r="E29" s="16"/>
      <c r="F29" s="635"/>
      <c r="G29" s="636"/>
      <c r="H29" s="636"/>
      <c r="I29" s="636"/>
      <c r="J29" s="637"/>
    </row>
    <row r="30" spans="1:10" s="1" customFormat="1">
      <c r="A30" s="4"/>
      <c r="B30" s="2" t="s">
        <v>113</v>
      </c>
      <c r="C30" s="2" t="s">
        <v>173</v>
      </c>
      <c r="D30" s="26">
        <v>5</v>
      </c>
      <c r="E30" s="26" t="s">
        <v>83</v>
      </c>
      <c r="F30" s="35" t="s">
        <v>576</v>
      </c>
      <c r="G30" s="7"/>
      <c r="H30" s="2"/>
      <c r="I30" s="2"/>
      <c r="J30" s="7"/>
    </row>
    <row r="31" spans="1:10" s="1" customFormat="1">
      <c r="A31" s="4"/>
      <c r="B31" s="8" t="s">
        <v>174</v>
      </c>
      <c r="C31" s="2" t="s">
        <v>9</v>
      </c>
      <c r="D31" s="26">
        <v>5</v>
      </c>
      <c r="E31" s="26" t="s">
        <v>83</v>
      </c>
      <c r="F31" s="7"/>
      <c r="G31" s="35" t="s">
        <v>576</v>
      </c>
      <c r="H31" s="30" t="s">
        <v>37</v>
      </c>
      <c r="I31" s="2" t="s">
        <v>9</v>
      </c>
      <c r="J31" s="7"/>
    </row>
    <row r="32" spans="1:10" s="1" customFormat="1">
      <c r="A32" s="4"/>
      <c r="B32" s="81" t="s">
        <v>574</v>
      </c>
      <c r="C32" s="82" t="s">
        <v>575</v>
      </c>
      <c r="D32" s="26">
        <v>5</v>
      </c>
      <c r="E32" s="26" t="s">
        <v>83</v>
      </c>
      <c r="F32" s="35" t="s">
        <v>576</v>
      </c>
      <c r="G32" s="7"/>
      <c r="H32" s="30"/>
      <c r="I32" s="2"/>
      <c r="J32" s="7"/>
    </row>
    <row r="33" spans="1:10" s="1" customFormat="1">
      <c r="A33" s="4"/>
      <c r="B33" s="2" t="s">
        <v>113</v>
      </c>
      <c r="C33" s="2" t="s">
        <v>173</v>
      </c>
      <c r="D33" s="26">
        <v>5</v>
      </c>
      <c r="E33" s="26" t="s">
        <v>83</v>
      </c>
      <c r="F33" s="80"/>
      <c r="G33" s="35" t="s">
        <v>576</v>
      </c>
      <c r="H33" s="2"/>
      <c r="I33" s="2"/>
      <c r="J33" s="7"/>
    </row>
    <row r="34" spans="1:10" s="1" customFormat="1">
      <c r="A34" s="15"/>
      <c r="B34" s="638">
        <v>6</v>
      </c>
      <c r="C34" s="639"/>
      <c r="D34" s="16"/>
      <c r="E34" s="16"/>
      <c r="F34" s="635"/>
      <c r="G34" s="636"/>
      <c r="H34" s="636"/>
      <c r="I34" s="636"/>
      <c r="J34" s="637"/>
    </row>
    <row r="35" spans="1:10" s="1" customFormat="1">
      <c r="A35" s="4"/>
      <c r="B35" s="2" t="s">
        <v>113</v>
      </c>
      <c r="C35" s="2" t="s">
        <v>173</v>
      </c>
      <c r="D35" s="26">
        <v>6</v>
      </c>
      <c r="E35" s="26" t="s">
        <v>83</v>
      </c>
      <c r="F35" s="35" t="s">
        <v>576</v>
      </c>
      <c r="G35" s="7"/>
      <c r="H35" s="2"/>
      <c r="I35" s="2"/>
      <c r="J35" s="7"/>
    </row>
    <row r="36" spans="1:10" s="1" customFormat="1">
      <c r="A36" s="4"/>
      <c r="B36" s="8" t="s">
        <v>38</v>
      </c>
      <c r="C36" s="2" t="s">
        <v>175</v>
      </c>
      <c r="D36" s="26">
        <v>6</v>
      </c>
      <c r="E36" s="26" t="s">
        <v>83</v>
      </c>
      <c r="F36" s="7"/>
      <c r="G36" s="35" t="s">
        <v>576</v>
      </c>
      <c r="H36" s="8" t="s">
        <v>39</v>
      </c>
      <c r="I36" s="2" t="s">
        <v>175</v>
      </c>
      <c r="J36" s="7"/>
    </row>
    <row r="37" spans="1:10" s="1" customFormat="1">
      <c r="A37" s="4"/>
      <c r="B37" s="81" t="s">
        <v>574</v>
      </c>
      <c r="C37" s="82" t="s">
        <v>575</v>
      </c>
      <c r="D37" s="26">
        <v>6</v>
      </c>
      <c r="E37" s="26" t="s">
        <v>83</v>
      </c>
      <c r="F37" s="35" t="s">
        <v>576</v>
      </c>
      <c r="G37" s="7"/>
      <c r="H37" s="8"/>
      <c r="I37" s="2"/>
      <c r="J37" s="7"/>
    </row>
    <row r="38" spans="1:10" s="1" customFormat="1">
      <c r="A38" s="4"/>
      <c r="B38" s="2" t="s">
        <v>113</v>
      </c>
      <c r="C38" s="2" t="s">
        <v>173</v>
      </c>
      <c r="D38" s="26">
        <v>6</v>
      </c>
      <c r="E38" s="26" t="s">
        <v>83</v>
      </c>
      <c r="F38" s="80"/>
      <c r="G38" s="35" t="s">
        <v>576</v>
      </c>
      <c r="H38" s="8"/>
      <c r="I38" s="2"/>
      <c r="J38" s="7"/>
    </row>
    <row r="39" spans="1:10">
      <c r="A39" s="15"/>
      <c r="B39" s="638">
        <v>7</v>
      </c>
      <c r="C39" s="639"/>
      <c r="D39" s="16"/>
      <c r="E39" s="16"/>
      <c r="F39" s="635"/>
      <c r="G39" s="636"/>
      <c r="H39" s="636"/>
      <c r="I39" s="636"/>
      <c r="J39" s="637"/>
    </row>
    <row r="40" spans="1:10">
      <c r="A40" s="2"/>
      <c r="B40" s="2" t="s">
        <v>113</v>
      </c>
      <c r="C40" s="2" t="s">
        <v>173</v>
      </c>
      <c r="D40" s="26">
        <v>7</v>
      </c>
      <c r="E40" s="26" t="s">
        <v>83</v>
      </c>
      <c r="F40" s="35" t="s">
        <v>576</v>
      </c>
      <c r="G40" s="7"/>
      <c r="H40" s="2"/>
      <c r="I40" s="2"/>
      <c r="J40" s="7"/>
    </row>
    <row r="41" spans="1:10">
      <c r="A41" s="2"/>
      <c r="B41" s="8" t="s">
        <v>40</v>
      </c>
      <c r="C41" s="2" t="s">
        <v>176</v>
      </c>
      <c r="D41" s="26">
        <v>7</v>
      </c>
      <c r="E41" s="26" t="s">
        <v>83</v>
      </c>
      <c r="F41" s="7"/>
      <c r="G41" s="35" t="s">
        <v>576</v>
      </c>
      <c r="H41" s="8" t="s">
        <v>41</v>
      </c>
      <c r="I41" s="2" t="s">
        <v>176</v>
      </c>
      <c r="J41" s="7"/>
    </row>
    <row r="42" spans="1:10" s="1" customFormat="1">
      <c r="A42" s="2"/>
      <c r="B42" s="81" t="s">
        <v>574</v>
      </c>
      <c r="C42" s="82" t="s">
        <v>575</v>
      </c>
      <c r="D42" s="26">
        <v>7</v>
      </c>
      <c r="E42" s="26" t="s">
        <v>83</v>
      </c>
      <c r="F42" s="35" t="s">
        <v>576</v>
      </c>
      <c r="G42" s="7"/>
      <c r="H42" s="8"/>
      <c r="I42" s="2"/>
      <c r="J42" s="7"/>
    </row>
    <row r="43" spans="1:10">
      <c r="A43" s="2"/>
      <c r="B43" s="2" t="s">
        <v>113</v>
      </c>
      <c r="C43" s="2" t="s">
        <v>173</v>
      </c>
      <c r="D43" s="87">
        <v>7</v>
      </c>
      <c r="E43" s="87" t="s">
        <v>83</v>
      </c>
      <c r="F43" s="80"/>
      <c r="G43" s="35" t="s">
        <v>576</v>
      </c>
      <c r="H43" s="2"/>
      <c r="I43" s="2"/>
      <c r="J43" s="7"/>
    </row>
    <row r="44" spans="1:10">
      <c r="A44" s="15"/>
      <c r="B44" s="638">
        <v>8</v>
      </c>
      <c r="C44" s="639"/>
      <c r="D44" s="16"/>
      <c r="E44" s="16"/>
      <c r="F44" s="635"/>
      <c r="G44" s="636"/>
      <c r="H44" s="636"/>
      <c r="I44" s="636"/>
      <c r="J44" s="637"/>
    </row>
    <row r="45" spans="1:10">
      <c r="A45" s="2"/>
      <c r="B45" s="2" t="s">
        <v>113</v>
      </c>
      <c r="C45" s="2" t="s">
        <v>173</v>
      </c>
      <c r="D45" s="26">
        <v>8</v>
      </c>
      <c r="E45" s="26" t="s">
        <v>83</v>
      </c>
      <c r="F45" s="35" t="s">
        <v>576</v>
      </c>
      <c r="G45" s="7"/>
      <c r="H45" s="2"/>
      <c r="I45" s="2"/>
      <c r="J45" s="7"/>
    </row>
    <row r="46" spans="1:10">
      <c r="A46" s="2"/>
      <c r="B46" s="8" t="s">
        <v>42</v>
      </c>
      <c r="C46" s="2" t="s">
        <v>177</v>
      </c>
      <c r="D46" s="26">
        <v>8</v>
      </c>
      <c r="E46" s="26" t="s">
        <v>83</v>
      </c>
      <c r="F46" s="7"/>
      <c r="G46" s="35" t="s">
        <v>576</v>
      </c>
      <c r="H46" s="8" t="s">
        <v>43</v>
      </c>
      <c r="I46" s="2" t="s">
        <v>177</v>
      </c>
      <c r="J46" s="7"/>
    </row>
    <row r="47" spans="1:10" s="1" customFormat="1">
      <c r="A47" s="2"/>
      <c r="B47" s="81" t="s">
        <v>574</v>
      </c>
      <c r="C47" s="82" t="s">
        <v>575</v>
      </c>
      <c r="D47" s="26">
        <v>8</v>
      </c>
      <c r="E47" s="26" t="s">
        <v>83</v>
      </c>
      <c r="F47" s="35" t="s">
        <v>576</v>
      </c>
      <c r="G47" s="7"/>
      <c r="H47" s="8"/>
      <c r="I47" s="2"/>
      <c r="J47" s="7"/>
    </row>
    <row r="48" spans="1:10">
      <c r="A48" s="2"/>
      <c r="B48" s="2" t="s">
        <v>113</v>
      </c>
      <c r="C48" s="2" t="s">
        <v>173</v>
      </c>
      <c r="D48" s="26">
        <v>8</v>
      </c>
      <c r="E48" s="26" t="s">
        <v>83</v>
      </c>
      <c r="F48" s="80"/>
      <c r="G48" s="35" t="s">
        <v>576</v>
      </c>
      <c r="H48" s="2"/>
      <c r="I48" s="2"/>
      <c r="J48" s="7"/>
    </row>
    <row r="49" spans="1:10">
      <c r="A49" s="15"/>
      <c r="B49" s="638">
        <v>9</v>
      </c>
      <c r="C49" s="639"/>
      <c r="D49" s="16"/>
      <c r="E49" s="16"/>
      <c r="F49" s="635"/>
      <c r="G49" s="636"/>
      <c r="H49" s="636"/>
      <c r="I49" s="636"/>
      <c r="J49" s="637"/>
    </row>
    <row r="50" spans="1:10">
      <c r="A50" s="4"/>
      <c r="B50" s="2" t="s">
        <v>120</v>
      </c>
      <c r="C50" s="2" t="s">
        <v>178</v>
      </c>
      <c r="D50" s="19">
        <v>9</v>
      </c>
      <c r="E50" s="19" t="s">
        <v>83</v>
      </c>
      <c r="F50" s="35" t="s">
        <v>576</v>
      </c>
      <c r="G50" s="7"/>
      <c r="H50" s="2"/>
      <c r="I50" s="2"/>
      <c r="J50" s="7"/>
    </row>
    <row r="51" spans="1:10">
      <c r="A51" s="2"/>
      <c r="B51" s="8" t="s">
        <v>44</v>
      </c>
      <c r="C51" s="2" t="s">
        <v>13</v>
      </c>
      <c r="D51" s="26">
        <v>9</v>
      </c>
      <c r="E51" s="26" t="s">
        <v>83</v>
      </c>
      <c r="F51" s="7"/>
      <c r="G51" s="35" t="s">
        <v>576</v>
      </c>
      <c r="H51" s="8" t="s">
        <v>45</v>
      </c>
      <c r="I51" s="2" t="s">
        <v>13</v>
      </c>
      <c r="J51" s="7"/>
    </row>
    <row r="52" spans="1:10" s="1" customFormat="1">
      <c r="A52" s="2"/>
      <c r="B52" s="81" t="s">
        <v>574</v>
      </c>
      <c r="C52" s="82" t="s">
        <v>575</v>
      </c>
      <c r="D52" s="83">
        <v>9</v>
      </c>
      <c r="E52" s="84" t="s">
        <v>83</v>
      </c>
      <c r="F52" s="35" t="s">
        <v>576</v>
      </c>
      <c r="G52" s="7"/>
      <c r="H52" s="8"/>
      <c r="I52" s="2"/>
      <c r="J52" s="7"/>
    </row>
    <row r="53" spans="1:10">
      <c r="A53" s="2"/>
      <c r="B53" s="2" t="s">
        <v>120</v>
      </c>
      <c r="C53" s="2" t="s">
        <v>178</v>
      </c>
      <c r="D53" s="85">
        <v>9</v>
      </c>
      <c r="E53" s="86" t="s">
        <v>83</v>
      </c>
      <c r="F53" s="80"/>
      <c r="G53" s="35" t="s">
        <v>576</v>
      </c>
      <c r="H53" s="2"/>
      <c r="I53" s="2"/>
      <c r="J53" s="7"/>
    </row>
    <row r="54" spans="1:10">
      <c r="A54" s="15"/>
      <c r="B54" s="638">
        <v>10</v>
      </c>
      <c r="C54" s="639"/>
      <c r="D54" s="16"/>
      <c r="E54" s="16"/>
      <c r="F54" s="635"/>
      <c r="G54" s="636"/>
      <c r="H54" s="636"/>
      <c r="I54" s="636"/>
      <c r="J54" s="637"/>
    </row>
    <row r="55" spans="1:10">
      <c r="A55" s="4"/>
      <c r="B55" s="2" t="s">
        <v>162</v>
      </c>
      <c r="C55" s="2" t="s">
        <v>179</v>
      </c>
      <c r="D55" s="26">
        <v>10</v>
      </c>
      <c r="E55" s="26" t="s">
        <v>83</v>
      </c>
      <c r="F55" s="35" t="s">
        <v>576</v>
      </c>
      <c r="G55" s="7"/>
      <c r="H55" s="2"/>
      <c r="I55" s="2"/>
      <c r="J55" s="7"/>
    </row>
    <row r="56" spans="1:10">
      <c r="A56" s="4"/>
      <c r="B56" s="8" t="s">
        <v>180</v>
      </c>
      <c r="C56" s="2" t="s">
        <v>14</v>
      </c>
      <c r="D56" s="19">
        <v>10</v>
      </c>
      <c r="E56" s="19" t="s">
        <v>83</v>
      </c>
      <c r="F56" s="7"/>
      <c r="G56" s="35" t="s">
        <v>576</v>
      </c>
      <c r="H56" s="8" t="s">
        <v>47</v>
      </c>
      <c r="I56" s="2" t="s">
        <v>14</v>
      </c>
      <c r="J56" s="7"/>
    </row>
    <row r="57" spans="1:10" s="1" customFormat="1">
      <c r="A57" s="4"/>
      <c r="B57" s="81" t="s">
        <v>574</v>
      </c>
      <c r="C57" s="82" t="s">
        <v>575</v>
      </c>
      <c r="D57" s="26">
        <v>10</v>
      </c>
      <c r="E57" s="26" t="s">
        <v>83</v>
      </c>
      <c r="F57" s="35" t="s">
        <v>576</v>
      </c>
      <c r="G57" s="7"/>
      <c r="H57" s="8"/>
      <c r="I57" s="2"/>
      <c r="J57" s="7"/>
    </row>
    <row r="58" spans="1:10">
      <c r="A58" s="4"/>
      <c r="B58" s="2" t="s">
        <v>162</v>
      </c>
      <c r="C58" s="2" t="s">
        <v>179</v>
      </c>
      <c r="D58" s="26">
        <v>10</v>
      </c>
      <c r="E58" s="26" t="s">
        <v>83</v>
      </c>
      <c r="F58" s="80"/>
      <c r="G58" s="35" t="s">
        <v>576</v>
      </c>
      <c r="H58" s="2"/>
      <c r="I58" s="2"/>
      <c r="J58" s="7"/>
    </row>
    <row r="59" spans="1:10">
      <c r="A59" s="15"/>
      <c r="B59" s="638">
        <v>11</v>
      </c>
      <c r="C59" s="639"/>
      <c r="D59" s="16"/>
      <c r="E59" s="16"/>
      <c r="F59" s="635"/>
      <c r="G59" s="636"/>
      <c r="H59" s="636"/>
      <c r="I59" s="636"/>
      <c r="J59" s="637"/>
    </row>
    <row r="60" spans="1:10">
      <c r="A60" s="2"/>
      <c r="B60" s="2" t="s">
        <v>89</v>
      </c>
      <c r="C60" s="2" t="s">
        <v>182</v>
      </c>
      <c r="D60" s="26">
        <v>11</v>
      </c>
      <c r="E60" s="26" t="s">
        <v>83</v>
      </c>
      <c r="F60" s="35" t="s">
        <v>576</v>
      </c>
      <c r="G60" s="7"/>
      <c r="H60" s="2"/>
      <c r="I60" s="2"/>
      <c r="J60" s="7"/>
    </row>
    <row r="61" spans="1:10">
      <c r="A61" s="2"/>
      <c r="B61" s="2" t="s">
        <v>48</v>
      </c>
      <c r="C61" s="2" t="s">
        <v>181</v>
      </c>
      <c r="D61" s="26">
        <v>11</v>
      </c>
      <c r="E61" s="26" t="s">
        <v>83</v>
      </c>
      <c r="F61" s="7"/>
      <c r="G61" s="35" t="s">
        <v>576</v>
      </c>
      <c r="H61" s="2" t="s">
        <v>49</v>
      </c>
      <c r="I61" s="2" t="s">
        <v>181</v>
      </c>
      <c r="J61" s="7"/>
    </row>
    <row r="62" spans="1:10" s="1" customFormat="1">
      <c r="A62" s="2"/>
      <c r="B62" s="81" t="s">
        <v>574</v>
      </c>
      <c r="C62" s="82" t="s">
        <v>575</v>
      </c>
      <c r="D62" s="26">
        <v>11</v>
      </c>
      <c r="E62" s="26" t="s">
        <v>83</v>
      </c>
      <c r="F62" s="35" t="s">
        <v>576</v>
      </c>
      <c r="G62" s="7"/>
      <c r="H62" s="2"/>
      <c r="I62" s="2"/>
      <c r="J62" s="7"/>
    </row>
    <row r="63" spans="1:10">
      <c r="A63" s="2"/>
      <c r="B63" s="2" t="s">
        <v>89</v>
      </c>
      <c r="C63" s="2" t="s">
        <v>182</v>
      </c>
      <c r="D63" s="26">
        <v>11</v>
      </c>
      <c r="E63" s="26" t="s">
        <v>83</v>
      </c>
      <c r="F63" s="80"/>
      <c r="G63" s="35" t="s">
        <v>576</v>
      </c>
      <c r="H63" s="2"/>
      <c r="I63" s="2"/>
      <c r="J63" s="7"/>
    </row>
    <row r="64" spans="1:10">
      <c r="A64" s="15"/>
      <c r="B64" s="638">
        <v>12</v>
      </c>
      <c r="C64" s="639"/>
      <c r="D64" s="16"/>
      <c r="E64" s="16"/>
      <c r="F64" s="635"/>
      <c r="G64" s="636"/>
      <c r="H64" s="636"/>
      <c r="I64" s="636"/>
      <c r="J64" s="637"/>
    </row>
    <row r="65" spans="1:10">
      <c r="A65" s="4"/>
      <c r="B65" s="2" t="s">
        <v>89</v>
      </c>
      <c r="C65" s="2" t="s">
        <v>90</v>
      </c>
      <c r="D65" s="19">
        <v>12</v>
      </c>
      <c r="E65" s="19" t="s">
        <v>83</v>
      </c>
      <c r="F65" s="35" t="s">
        <v>576</v>
      </c>
      <c r="G65" s="7"/>
      <c r="H65" s="2"/>
      <c r="I65" s="2"/>
      <c r="J65" s="7"/>
    </row>
    <row r="66" spans="1:10" ht="31.5" customHeight="1">
      <c r="A66" s="2"/>
      <c r="B66" s="2" t="s">
        <v>50</v>
      </c>
      <c r="C66" s="29" t="s">
        <v>183</v>
      </c>
      <c r="D66" s="26">
        <v>12</v>
      </c>
      <c r="E66" s="26" t="s">
        <v>83</v>
      </c>
      <c r="F66" s="7"/>
      <c r="G66" s="35" t="s">
        <v>576</v>
      </c>
      <c r="H66" s="2" t="s">
        <v>51</v>
      </c>
      <c r="I66" s="29" t="s">
        <v>183</v>
      </c>
      <c r="J66" s="7"/>
    </row>
    <row r="67" spans="1:10" s="1" customFormat="1" ht="31.5" customHeight="1">
      <c r="A67" s="2"/>
      <c r="B67" s="88" t="s">
        <v>574</v>
      </c>
      <c r="C67" s="88" t="s">
        <v>575</v>
      </c>
      <c r="D67" s="26">
        <v>12</v>
      </c>
      <c r="E67" s="26" t="s">
        <v>83</v>
      </c>
      <c r="F67" s="35" t="s">
        <v>576</v>
      </c>
      <c r="G67" s="7"/>
      <c r="H67" s="2"/>
      <c r="I67" s="29"/>
      <c r="J67" s="7"/>
    </row>
    <row r="68" spans="1:10">
      <c r="A68" s="2"/>
      <c r="B68" s="2" t="s">
        <v>89</v>
      </c>
      <c r="C68" s="2" t="s">
        <v>182</v>
      </c>
      <c r="D68" s="26">
        <v>12</v>
      </c>
      <c r="E68" s="26" t="s">
        <v>83</v>
      </c>
      <c r="F68" s="80"/>
      <c r="G68" s="35" t="s">
        <v>576</v>
      </c>
      <c r="H68" s="2"/>
      <c r="I68" s="2"/>
      <c r="J68" s="7"/>
    </row>
    <row r="69" spans="1:10">
      <c r="A69" s="15"/>
      <c r="B69" s="638">
        <v>13</v>
      </c>
      <c r="C69" s="639"/>
      <c r="D69" s="16"/>
      <c r="E69" s="16"/>
      <c r="F69" s="635"/>
      <c r="G69" s="636"/>
      <c r="H69" s="636"/>
      <c r="I69" s="636"/>
      <c r="J69" s="637"/>
    </row>
    <row r="70" spans="1:10">
      <c r="A70" s="4"/>
      <c r="B70" s="2" t="s">
        <v>163</v>
      </c>
      <c r="C70" s="2" t="s">
        <v>184</v>
      </c>
      <c r="D70" s="19">
        <v>13</v>
      </c>
      <c r="E70" s="19" t="s">
        <v>83</v>
      </c>
      <c r="F70" s="35" t="s">
        <v>576</v>
      </c>
      <c r="G70" s="7"/>
      <c r="H70" s="2"/>
      <c r="I70" s="2"/>
      <c r="J70" s="7"/>
    </row>
    <row r="71" spans="1:10">
      <c r="A71" s="2"/>
      <c r="B71" s="2" t="s">
        <v>52</v>
      </c>
      <c r="C71" s="2" t="s">
        <v>185</v>
      </c>
      <c r="D71" s="26">
        <v>13</v>
      </c>
      <c r="E71" s="26" t="s">
        <v>83</v>
      </c>
      <c r="F71" s="7"/>
      <c r="G71" s="35" t="s">
        <v>576</v>
      </c>
      <c r="H71" s="2" t="s">
        <v>53</v>
      </c>
      <c r="I71" s="2" t="s">
        <v>185</v>
      </c>
      <c r="J71" s="7"/>
    </row>
    <row r="72" spans="1:10" s="1" customFormat="1">
      <c r="A72" s="2"/>
      <c r="B72" s="88" t="s">
        <v>574</v>
      </c>
      <c r="C72" s="88" t="s">
        <v>575</v>
      </c>
      <c r="D72" s="26">
        <v>13</v>
      </c>
      <c r="E72" s="26" t="s">
        <v>83</v>
      </c>
      <c r="F72" s="35" t="s">
        <v>576</v>
      </c>
      <c r="G72" s="7"/>
      <c r="H72" s="2"/>
      <c r="I72" s="2"/>
      <c r="J72" s="7"/>
    </row>
    <row r="73" spans="1:10">
      <c r="A73" s="2"/>
      <c r="B73" s="2" t="s">
        <v>163</v>
      </c>
      <c r="C73" s="2" t="s">
        <v>184</v>
      </c>
      <c r="D73" s="26">
        <v>13</v>
      </c>
      <c r="E73" s="26" t="s">
        <v>83</v>
      </c>
      <c r="F73" s="80"/>
      <c r="G73" s="35" t="s">
        <v>576</v>
      </c>
      <c r="H73" s="2"/>
      <c r="I73" s="2"/>
      <c r="J73" s="7"/>
    </row>
    <row r="74" spans="1:10">
      <c r="A74" s="15"/>
      <c r="B74" s="638">
        <v>14</v>
      </c>
      <c r="C74" s="639"/>
      <c r="D74" s="16"/>
      <c r="E74" s="16"/>
      <c r="F74" s="635"/>
      <c r="G74" s="636"/>
      <c r="H74" s="636"/>
      <c r="I74" s="636"/>
      <c r="J74" s="637"/>
    </row>
    <row r="75" spans="1:10">
      <c r="A75" s="2"/>
      <c r="B75" s="2" t="s">
        <v>163</v>
      </c>
      <c r="C75" s="2" t="s">
        <v>184</v>
      </c>
      <c r="D75" s="26">
        <v>14</v>
      </c>
      <c r="E75" s="26" t="s">
        <v>83</v>
      </c>
      <c r="F75" s="35" t="s">
        <v>576</v>
      </c>
      <c r="G75" s="7"/>
      <c r="H75" s="2"/>
      <c r="I75" s="2"/>
      <c r="J75" s="7"/>
    </row>
    <row r="76" spans="1:10">
      <c r="A76" s="2"/>
      <c r="B76" s="2" t="s">
        <v>54</v>
      </c>
      <c r="C76" s="2" t="s">
        <v>186</v>
      </c>
      <c r="D76" s="26">
        <v>14</v>
      </c>
      <c r="E76" s="26" t="s">
        <v>83</v>
      </c>
      <c r="F76" s="7"/>
      <c r="G76" s="35" t="s">
        <v>576</v>
      </c>
      <c r="H76" s="2" t="s">
        <v>55</v>
      </c>
      <c r="I76" s="2" t="s">
        <v>186</v>
      </c>
      <c r="J76" s="7"/>
    </row>
    <row r="77" spans="1:10" s="1" customFormat="1">
      <c r="A77" s="2"/>
      <c r="B77" s="88" t="s">
        <v>574</v>
      </c>
      <c r="C77" s="88" t="s">
        <v>575</v>
      </c>
      <c r="D77" s="26">
        <v>14</v>
      </c>
      <c r="E77" s="26" t="s">
        <v>83</v>
      </c>
      <c r="F77" s="35" t="s">
        <v>576</v>
      </c>
      <c r="G77" s="7"/>
      <c r="H77" s="2"/>
      <c r="I77" s="2"/>
      <c r="J77" s="7"/>
    </row>
    <row r="78" spans="1:10">
      <c r="A78" s="2"/>
      <c r="B78" s="2" t="s">
        <v>163</v>
      </c>
      <c r="C78" s="2" t="s">
        <v>184</v>
      </c>
      <c r="D78" s="26">
        <v>14</v>
      </c>
      <c r="E78" s="26" t="s">
        <v>83</v>
      </c>
      <c r="F78" s="80"/>
      <c r="G78" s="35" t="s">
        <v>576</v>
      </c>
      <c r="H78" s="2"/>
      <c r="I78" s="2"/>
      <c r="J78" s="7"/>
    </row>
    <row r="79" spans="1:10">
      <c r="A79" s="15"/>
      <c r="B79" s="17"/>
      <c r="C79" s="89">
        <v>15</v>
      </c>
      <c r="D79" s="16"/>
      <c r="E79" s="16"/>
      <c r="F79" s="635"/>
      <c r="G79" s="636"/>
      <c r="H79" s="636"/>
      <c r="I79" s="636"/>
      <c r="J79" s="637"/>
    </row>
    <row r="80" spans="1:10">
      <c r="A80" s="2"/>
      <c r="B80" s="31" t="s">
        <v>56</v>
      </c>
      <c r="C80" s="32" t="s">
        <v>187</v>
      </c>
      <c r="D80" s="26">
        <v>15</v>
      </c>
      <c r="E80" s="26" t="s">
        <v>83</v>
      </c>
      <c r="F80" s="35" t="s">
        <v>576</v>
      </c>
      <c r="G80" s="7"/>
      <c r="H80" s="31" t="s">
        <v>57</v>
      </c>
      <c r="I80" s="32" t="s">
        <v>187</v>
      </c>
      <c r="J80" s="7"/>
    </row>
    <row r="81" spans="1:10">
      <c r="A81" s="2"/>
      <c r="B81" s="12" t="s">
        <v>164</v>
      </c>
      <c r="C81" s="30" t="s">
        <v>188</v>
      </c>
      <c r="D81" s="26">
        <v>15</v>
      </c>
      <c r="E81" s="26" t="s">
        <v>83</v>
      </c>
      <c r="F81" s="7"/>
      <c r="G81" s="35" t="s">
        <v>576</v>
      </c>
      <c r="H81" s="2"/>
      <c r="I81" s="2"/>
      <c r="J81" s="7"/>
    </row>
    <row r="82" spans="1:10" s="1" customFormat="1">
      <c r="A82" s="2"/>
      <c r="B82" s="12" t="s">
        <v>164</v>
      </c>
      <c r="C82" s="30" t="s">
        <v>188</v>
      </c>
      <c r="D82" s="26">
        <v>15</v>
      </c>
      <c r="E82" s="26" t="s">
        <v>83</v>
      </c>
      <c r="F82" s="35" t="s">
        <v>576</v>
      </c>
      <c r="G82" s="7"/>
      <c r="H82" s="2"/>
      <c r="I82" s="2"/>
      <c r="J82" s="7"/>
    </row>
    <row r="83" spans="1:10">
      <c r="A83" s="2"/>
      <c r="B83" s="88" t="s">
        <v>574</v>
      </c>
      <c r="C83" s="88" t="s">
        <v>575</v>
      </c>
      <c r="D83" s="26">
        <v>15</v>
      </c>
      <c r="E83" s="26" t="s">
        <v>83</v>
      </c>
      <c r="F83" s="80"/>
      <c r="G83" s="35" t="s">
        <v>576</v>
      </c>
      <c r="H83" s="2"/>
      <c r="I83" s="2"/>
      <c r="J83" s="7"/>
    </row>
    <row r="84" spans="1:10">
      <c r="A84" s="15"/>
      <c r="B84" s="633">
        <v>16</v>
      </c>
      <c r="C84" s="634"/>
      <c r="D84" s="16"/>
      <c r="E84" s="16"/>
      <c r="F84" s="635"/>
      <c r="G84" s="636"/>
      <c r="H84" s="636"/>
      <c r="I84" s="636"/>
      <c r="J84" s="637"/>
    </row>
    <row r="85" spans="1:10">
      <c r="A85" s="2"/>
      <c r="B85" s="31" t="s">
        <v>58</v>
      </c>
      <c r="C85" s="32" t="s">
        <v>189</v>
      </c>
      <c r="D85" s="26">
        <v>16</v>
      </c>
      <c r="E85" s="26" t="s">
        <v>83</v>
      </c>
      <c r="F85" s="35" t="s">
        <v>576</v>
      </c>
      <c r="G85" s="7"/>
      <c r="H85" s="31" t="s">
        <v>59</v>
      </c>
      <c r="I85" s="32" t="s">
        <v>189</v>
      </c>
      <c r="J85" s="7"/>
    </row>
    <row r="86" spans="1:10">
      <c r="A86" s="2"/>
      <c r="B86" s="12" t="s">
        <v>164</v>
      </c>
      <c r="C86" s="30" t="s">
        <v>188</v>
      </c>
      <c r="D86" s="26">
        <v>16</v>
      </c>
      <c r="E86" s="26" t="s">
        <v>83</v>
      </c>
      <c r="F86" s="7"/>
      <c r="G86" s="35" t="s">
        <v>576</v>
      </c>
      <c r="H86" s="2"/>
      <c r="I86" s="2"/>
      <c r="J86" s="7"/>
    </row>
    <row r="87" spans="1:10" s="1" customFormat="1">
      <c r="A87" s="2"/>
      <c r="B87" s="12" t="s">
        <v>164</v>
      </c>
      <c r="C87" s="30" t="s">
        <v>188</v>
      </c>
      <c r="D87" s="26">
        <v>16</v>
      </c>
      <c r="E87" s="26" t="s">
        <v>83</v>
      </c>
      <c r="F87" s="35" t="s">
        <v>576</v>
      </c>
      <c r="G87" s="7"/>
      <c r="H87" s="2"/>
      <c r="I87" s="2"/>
      <c r="J87" s="7"/>
    </row>
    <row r="88" spans="1:10">
      <c r="A88" s="2"/>
      <c r="B88" s="88" t="s">
        <v>574</v>
      </c>
      <c r="C88" s="88" t="s">
        <v>575</v>
      </c>
      <c r="D88" s="26">
        <v>16</v>
      </c>
      <c r="E88" s="26" t="s">
        <v>83</v>
      </c>
      <c r="F88" s="80"/>
      <c r="G88" s="35" t="s">
        <v>576</v>
      </c>
      <c r="H88" s="2"/>
      <c r="I88" s="2"/>
      <c r="J88" s="7"/>
    </row>
    <row r="89" spans="1:10">
      <c r="A89" s="15"/>
      <c r="B89" s="633">
        <v>17</v>
      </c>
      <c r="C89" s="634"/>
      <c r="D89" s="16"/>
      <c r="E89" s="16"/>
      <c r="F89" s="635"/>
      <c r="G89" s="636"/>
      <c r="H89" s="636"/>
      <c r="I89" s="636"/>
      <c r="J89" s="637"/>
    </row>
    <row r="90" spans="1:10">
      <c r="A90" s="2"/>
      <c r="B90" s="31" t="s">
        <v>60</v>
      </c>
      <c r="C90" s="32" t="s">
        <v>190</v>
      </c>
      <c r="D90" s="26">
        <v>17</v>
      </c>
      <c r="E90" s="26" t="s">
        <v>83</v>
      </c>
      <c r="F90" s="35" t="s">
        <v>576</v>
      </c>
      <c r="G90" s="7"/>
      <c r="H90" s="31" t="s">
        <v>61</v>
      </c>
      <c r="I90" s="32" t="s">
        <v>190</v>
      </c>
      <c r="J90" s="7"/>
    </row>
    <row r="91" spans="1:10">
      <c r="A91" s="2"/>
      <c r="B91" s="12" t="s">
        <v>165</v>
      </c>
      <c r="C91" s="30" t="s">
        <v>191</v>
      </c>
      <c r="D91" s="26">
        <v>17</v>
      </c>
      <c r="E91" s="26" t="s">
        <v>83</v>
      </c>
      <c r="F91" s="7"/>
      <c r="G91" s="35" t="s">
        <v>576</v>
      </c>
      <c r="H91" s="2"/>
      <c r="I91" s="2"/>
      <c r="J91" s="7"/>
    </row>
    <row r="92" spans="1:10" s="1" customFormat="1">
      <c r="A92" s="2"/>
      <c r="B92" s="12" t="s">
        <v>165</v>
      </c>
      <c r="C92" s="30" t="s">
        <v>191</v>
      </c>
      <c r="D92" s="26">
        <v>17</v>
      </c>
      <c r="E92" s="26" t="s">
        <v>83</v>
      </c>
      <c r="F92" s="35" t="s">
        <v>576</v>
      </c>
      <c r="G92" s="7"/>
      <c r="H92" s="2"/>
      <c r="I92" s="2"/>
      <c r="J92" s="7"/>
    </row>
    <row r="93" spans="1:10">
      <c r="A93" s="2"/>
      <c r="B93" s="88" t="s">
        <v>574</v>
      </c>
      <c r="C93" s="88" t="s">
        <v>575</v>
      </c>
      <c r="D93" s="26">
        <v>17</v>
      </c>
      <c r="E93" s="26" t="s">
        <v>83</v>
      </c>
      <c r="F93" s="80"/>
      <c r="G93" s="35" t="s">
        <v>576</v>
      </c>
      <c r="H93" s="2"/>
      <c r="I93" s="2"/>
      <c r="J93" s="7"/>
    </row>
    <row r="94" spans="1:10">
      <c r="A94" s="15"/>
      <c r="B94" s="638">
        <v>18</v>
      </c>
      <c r="C94" s="639"/>
      <c r="D94" s="16"/>
      <c r="E94" s="16"/>
      <c r="F94" s="635"/>
      <c r="G94" s="636"/>
      <c r="H94" s="636"/>
      <c r="I94" s="636"/>
      <c r="J94" s="637"/>
    </row>
    <row r="95" spans="1:10" ht="35.25" customHeight="1">
      <c r="A95" s="4"/>
      <c r="B95" s="31" t="s">
        <v>62</v>
      </c>
      <c r="C95" s="33" t="s">
        <v>192</v>
      </c>
      <c r="D95" s="19">
        <v>18</v>
      </c>
      <c r="E95" s="19" t="s">
        <v>83</v>
      </c>
      <c r="F95" s="35" t="s">
        <v>576</v>
      </c>
      <c r="G95" s="7"/>
      <c r="H95" s="31" t="s">
        <v>63</v>
      </c>
      <c r="I95" s="33" t="s">
        <v>192</v>
      </c>
      <c r="J95" s="7"/>
    </row>
    <row r="96" spans="1:10">
      <c r="A96" s="4"/>
      <c r="B96" s="12" t="s">
        <v>166</v>
      </c>
      <c r="C96" s="30" t="s">
        <v>193</v>
      </c>
      <c r="D96" s="26">
        <v>18</v>
      </c>
      <c r="E96" s="26" t="s">
        <v>83</v>
      </c>
      <c r="F96" s="7"/>
      <c r="G96" s="35" t="s">
        <v>576</v>
      </c>
      <c r="H96" s="2"/>
      <c r="I96" s="2"/>
      <c r="J96" s="7"/>
    </row>
    <row r="97" spans="1:10" s="1" customFormat="1">
      <c r="A97" s="4"/>
      <c r="B97" s="12" t="s">
        <v>166</v>
      </c>
      <c r="C97" s="30" t="s">
        <v>193</v>
      </c>
      <c r="D97" s="26">
        <v>18</v>
      </c>
      <c r="E97" s="26" t="s">
        <v>83</v>
      </c>
      <c r="F97" s="35" t="s">
        <v>576</v>
      </c>
      <c r="G97" s="7"/>
      <c r="H97" s="2"/>
      <c r="I97" s="2"/>
      <c r="J97" s="7"/>
    </row>
    <row r="98" spans="1:10">
      <c r="A98" s="4"/>
      <c r="B98" s="88" t="s">
        <v>574</v>
      </c>
      <c r="C98" s="88" t="s">
        <v>575</v>
      </c>
      <c r="D98" s="26">
        <v>18</v>
      </c>
      <c r="E98" s="26" t="s">
        <v>83</v>
      </c>
      <c r="F98" s="80"/>
      <c r="G98" s="35" t="s">
        <v>576</v>
      </c>
      <c r="H98" s="2"/>
      <c r="I98" s="2"/>
      <c r="J98" s="7"/>
    </row>
    <row r="99" spans="1:10" s="1" customFormat="1">
      <c r="A99" s="15"/>
      <c r="B99" s="638">
        <v>19</v>
      </c>
      <c r="C99" s="639"/>
      <c r="D99" s="16"/>
      <c r="E99" s="16"/>
      <c r="F99" s="635"/>
      <c r="G99" s="636"/>
      <c r="H99" s="636"/>
      <c r="I99" s="636"/>
      <c r="J99" s="637"/>
    </row>
    <row r="100" spans="1:10">
      <c r="A100" s="4"/>
      <c r="B100" s="31" t="s">
        <v>194</v>
      </c>
      <c r="C100" s="34" t="s">
        <v>22</v>
      </c>
      <c r="D100" s="26">
        <v>19</v>
      </c>
      <c r="E100" s="26" t="s">
        <v>83</v>
      </c>
      <c r="F100" s="35" t="s">
        <v>576</v>
      </c>
      <c r="G100" s="7"/>
      <c r="H100" s="31" t="s">
        <v>77</v>
      </c>
      <c r="I100" s="34" t="s">
        <v>22</v>
      </c>
      <c r="J100" s="7"/>
    </row>
    <row r="101" spans="1:10">
      <c r="A101" s="4"/>
      <c r="B101" s="12" t="s">
        <v>195</v>
      </c>
      <c r="C101" s="30" t="s">
        <v>196</v>
      </c>
      <c r="D101" s="26">
        <v>19</v>
      </c>
      <c r="E101" s="26" t="s">
        <v>83</v>
      </c>
      <c r="F101" s="7"/>
      <c r="G101" s="35" t="s">
        <v>576</v>
      </c>
      <c r="H101" s="2"/>
      <c r="I101" s="2"/>
      <c r="J101" s="7"/>
    </row>
    <row r="102" spans="1:10" s="1" customFormat="1">
      <c r="A102" s="4"/>
      <c r="B102" s="12" t="s">
        <v>195</v>
      </c>
      <c r="C102" s="30" t="s">
        <v>196</v>
      </c>
      <c r="D102" s="26">
        <v>19</v>
      </c>
      <c r="E102" s="26" t="s">
        <v>83</v>
      </c>
      <c r="F102" s="35" t="s">
        <v>576</v>
      </c>
      <c r="G102" s="7"/>
      <c r="H102" s="2"/>
      <c r="I102" s="2"/>
      <c r="J102" s="7"/>
    </row>
    <row r="103" spans="1:10">
      <c r="A103" s="2"/>
      <c r="B103" s="88" t="s">
        <v>574</v>
      </c>
      <c r="C103" s="88" t="s">
        <v>575</v>
      </c>
      <c r="D103" s="26">
        <v>19</v>
      </c>
      <c r="E103" s="26" t="s">
        <v>83</v>
      </c>
      <c r="F103" s="80"/>
      <c r="G103" s="35" t="s">
        <v>576</v>
      </c>
      <c r="H103" s="2"/>
      <c r="I103" s="2"/>
      <c r="J103" s="7"/>
    </row>
    <row r="104" spans="1:10">
      <c r="A104" s="15"/>
      <c r="B104" s="633">
        <v>20</v>
      </c>
      <c r="C104" s="634"/>
      <c r="D104" s="16"/>
      <c r="E104" s="16"/>
      <c r="F104" s="635"/>
      <c r="G104" s="636"/>
      <c r="H104" s="636"/>
      <c r="I104" s="636"/>
      <c r="J104" s="637"/>
    </row>
    <row r="105" spans="1:10">
      <c r="A105" s="1"/>
      <c r="B105" s="31" t="s">
        <v>64</v>
      </c>
      <c r="C105" s="34" t="s">
        <v>197</v>
      </c>
      <c r="D105" s="26">
        <v>20</v>
      </c>
      <c r="E105" s="26" t="s">
        <v>83</v>
      </c>
      <c r="F105" s="35" t="s">
        <v>576</v>
      </c>
      <c r="G105" s="7"/>
      <c r="H105" s="31" t="s">
        <v>65</v>
      </c>
      <c r="I105" s="34" t="s">
        <v>197</v>
      </c>
      <c r="J105" s="7"/>
    </row>
    <row r="106" spans="1:10">
      <c r="A106" s="2"/>
      <c r="B106" s="12" t="s">
        <v>97</v>
      </c>
      <c r="C106" s="30" t="s">
        <v>198</v>
      </c>
      <c r="D106" s="26">
        <v>20</v>
      </c>
      <c r="E106" s="26" t="s">
        <v>83</v>
      </c>
      <c r="F106" s="7"/>
      <c r="G106" s="35" t="s">
        <v>576</v>
      </c>
      <c r="H106" s="2"/>
      <c r="I106" s="2"/>
      <c r="J106" s="7"/>
    </row>
    <row r="107" spans="1:10" s="1" customFormat="1">
      <c r="A107" s="2"/>
      <c r="B107" s="12" t="s">
        <v>97</v>
      </c>
      <c r="C107" s="30" t="s">
        <v>198</v>
      </c>
      <c r="D107" s="26">
        <v>20</v>
      </c>
      <c r="E107" s="26" t="s">
        <v>83</v>
      </c>
      <c r="F107" s="35" t="s">
        <v>576</v>
      </c>
      <c r="G107" s="7"/>
      <c r="H107" s="2"/>
      <c r="I107" s="2"/>
      <c r="J107" s="7"/>
    </row>
    <row r="108" spans="1:10">
      <c r="A108" s="2"/>
      <c r="B108" s="88" t="s">
        <v>574</v>
      </c>
      <c r="C108" s="88" t="s">
        <v>575</v>
      </c>
      <c r="D108" s="26">
        <v>20</v>
      </c>
      <c r="E108" s="26" t="s">
        <v>83</v>
      </c>
      <c r="F108" s="80"/>
      <c r="G108" s="35" t="s">
        <v>576</v>
      </c>
      <c r="H108" s="2"/>
      <c r="I108" s="2"/>
      <c r="J108" s="7"/>
    </row>
    <row r="109" spans="1:10">
      <c r="A109" s="15"/>
      <c r="B109" s="633">
        <v>21</v>
      </c>
      <c r="C109" s="634"/>
      <c r="D109" s="16"/>
      <c r="E109" s="16"/>
      <c r="F109" s="635"/>
      <c r="G109" s="636"/>
      <c r="H109" s="636"/>
      <c r="I109" s="636"/>
      <c r="J109" s="637"/>
    </row>
    <row r="110" spans="1:10">
      <c r="A110" s="1"/>
      <c r="B110" s="31" t="s">
        <v>66</v>
      </c>
      <c r="C110" s="34" t="s">
        <v>199</v>
      </c>
      <c r="D110" s="26">
        <v>21</v>
      </c>
      <c r="E110" s="26" t="s">
        <v>83</v>
      </c>
      <c r="F110" s="35" t="s">
        <v>576</v>
      </c>
      <c r="G110" s="7"/>
      <c r="H110" s="31" t="s">
        <v>67</v>
      </c>
      <c r="I110" s="34" t="s">
        <v>199</v>
      </c>
      <c r="J110" s="7"/>
    </row>
    <row r="111" spans="1:10">
      <c r="A111" s="2"/>
      <c r="B111" s="12" t="s">
        <v>168</v>
      </c>
      <c r="C111" s="30" t="s">
        <v>200</v>
      </c>
      <c r="D111" s="26">
        <v>21</v>
      </c>
      <c r="E111" s="26" t="s">
        <v>83</v>
      </c>
      <c r="F111" s="7"/>
      <c r="G111" s="35" t="s">
        <v>576</v>
      </c>
      <c r="H111" s="2"/>
      <c r="I111" s="2"/>
      <c r="J111" s="7"/>
    </row>
    <row r="112" spans="1:10" s="1" customFormat="1">
      <c r="A112" s="2"/>
      <c r="B112" s="12" t="s">
        <v>168</v>
      </c>
      <c r="C112" s="30" t="s">
        <v>200</v>
      </c>
      <c r="D112" s="26">
        <v>21</v>
      </c>
      <c r="E112" s="26" t="s">
        <v>83</v>
      </c>
      <c r="F112" s="35" t="s">
        <v>576</v>
      </c>
      <c r="G112" s="7"/>
      <c r="H112" s="2"/>
      <c r="I112" s="2"/>
      <c r="J112" s="7"/>
    </row>
    <row r="113" spans="1:10">
      <c r="A113" s="2"/>
      <c r="B113" s="88" t="s">
        <v>574</v>
      </c>
      <c r="C113" s="88" t="s">
        <v>575</v>
      </c>
      <c r="D113" s="26">
        <v>21</v>
      </c>
      <c r="E113" s="26" t="s">
        <v>83</v>
      </c>
      <c r="F113" s="80"/>
      <c r="G113" s="35" t="s">
        <v>576</v>
      </c>
      <c r="H113" s="2"/>
      <c r="I113" s="2"/>
      <c r="J113" s="7"/>
    </row>
    <row r="114" spans="1:10">
      <c r="A114" s="15"/>
      <c r="B114" s="633">
        <v>22</v>
      </c>
      <c r="C114" s="634"/>
      <c r="D114" s="16"/>
      <c r="E114" s="16"/>
      <c r="F114" s="635"/>
      <c r="G114" s="636"/>
      <c r="H114" s="636"/>
      <c r="I114" s="636"/>
      <c r="J114" s="637"/>
    </row>
    <row r="115" spans="1:10">
      <c r="A115" s="2"/>
      <c r="B115" s="31" t="s">
        <v>201</v>
      </c>
      <c r="C115" s="34" t="s">
        <v>202</v>
      </c>
      <c r="D115" s="26">
        <v>22</v>
      </c>
      <c r="E115" s="26" t="s">
        <v>83</v>
      </c>
      <c r="F115" s="35" t="s">
        <v>576</v>
      </c>
      <c r="G115" s="7"/>
      <c r="H115" s="31" t="s">
        <v>69</v>
      </c>
      <c r="I115" s="34" t="s">
        <v>202</v>
      </c>
      <c r="J115" s="7"/>
    </row>
    <row r="116" spans="1:10">
      <c r="A116" s="2"/>
      <c r="B116" s="12" t="s">
        <v>169</v>
      </c>
      <c r="C116" s="30" t="s">
        <v>203</v>
      </c>
      <c r="D116" s="26">
        <v>22</v>
      </c>
      <c r="E116" s="26" t="s">
        <v>83</v>
      </c>
      <c r="F116" s="7"/>
      <c r="G116" s="35" t="s">
        <v>576</v>
      </c>
      <c r="H116" s="2"/>
      <c r="I116" s="2"/>
      <c r="J116" s="7"/>
    </row>
    <row r="117" spans="1:10" s="1" customFormat="1">
      <c r="A117" s="2"/>
      <c r="B117" s="12" t="s">
        <v>169</v>
      </c>
      <c r="C117" s="30" t="s">
        <v>203</v>
      </c>
      <c r="D117" s="26">
        <v>22</v>
      </c>
      <c r="E117" s="26" t="s">
        <v>83</v>
      </c>
      <c r="F117" s="35" t="s">
        <v>576</v>
      </c>
      <c r="G117" s="7"/>
      <c r="H117" s="2"/>
      <c r="I117" s="2"/>
      <c r="J117" s="7"/>
    </row>
    <row r="118" spans="1:10">
      <c r="A118" s="2"/>
      <c r="B118" s="88" t="s">
        <v>574</v>
      </c>
      <c r="C118" s="88" t="s">
        <v>575</v>
      </c>
      <c r="D118" s="26">
        <v>22</v>
      </c>
      <c r="E118" s="26" t="s">
        <v>83</v>
      </c>
      <c r="F118" s="80"/>
      <c r="G118" s="35" t="s">
        <v>576</v>
      </c>
      <c r="H118" s="2"/>
      <c r="I118" s="2"/>
      <c r="J118" s="7"/>
    </row>
    <row r="119" spans="1:10">
      <c r="A119" s="15"/>
      <c r="B119" s="633">
        <v>23</v>
      </c>
      <c r="C119" s="634"/>
      <c r="D119" s="16"/>
      <c r="E119" s="16"/>
      <c r="F119" s="635"/>
      <c r="G119" s="636"/>
      <c r="H119" s="636"/>
      <c r="I119" s="636"/>
      <c r="J119" s="637"/>
    </row>
    <row r="120" spans="1:10">
      <c r="A120" s="2"/>
      <c r="B120" s="31" t="s">
        <v>70</v>
      </c>
      <c r="C120" s="34" t="s">
        <v>96</v>
      </c>
      <c r="D120" s="26">
        <v>23</v>
      </c>
      <c r="E120" s="26" t="s">
        <v>83</v>
      </c>
      <c r="F120" s="35" t="s">
        <v>576</v>
      </c>
      <c r="G120" s="7"/>
      <c r="H120" s="31" t="s">
        <v>71</v>
      </c>
      <c r="I120" s="34" t="s">
        <v>96</v>
      </c>
      <c r="J120" s="7"/>
    </row>
    <row r="121" spans="1:10">
      <c r="A121" s="2"/>
      <c r="B121" s="12" t="s">
        <v>97</v>
      </c>
      <c r="C121" s="30" t="s">
        <v>198</v>
      </c>
      <c r="D121" s="26">
        <v>23</v>
      </c>
      <c r="E121" s="26" t="s">
        <v>83</v>
      </c>
      <c r="F121" s="7"/>
      <c r="G121" s="35" t="s">
        <v>576</v>
      </c>
      <c r="H121" s="2"/>
      <c r="I121" s="2"/>
      <c r="J121" s="7"/>
    </row>
    <row r="122" spans="1:10" s="1" customFormat="1">
      <c r="A122" s="2"/>
      <c r="B122" s="12" t="s">
        <v>97</v>
      </c>
      <c r="C122" s="30" t="s">
        <v>198</v>
      </c>
      <c r="D122" s="26">
        <v>23</v>
      </c>
      <c r="E122" s="26" t="s">
        <v>83</v>
      </c>
      <c r="F122" s="35" t="s">
        <v>576</v>
      </c>
      <c r="G122" s="7"/>
      <c r="H122" s="2"/>
      <c r="I122" s="2"/>
      <c r="J122" s="7"/>
    </row>
    <row r="123" spans="1:10">
      <c r="A123" s="2"/>
      <c r="B123" s="88" t="s">
        <v>574</v>
      </c>
      <c r="C123" s="88" t="s">
        <v>575</v>
      </c>
      <c r="D123" s="26">
        <v>23</v>
      </c>
      <c r="E123" s="26" t="s">
        <v>83</v>
      </c>
      <c r="F123" s="80"/>
      <c r="G123" s="35" t="s">
        <v>576</v>
      </c>
      <c r="H123" s="2"/>
      <c r="I123" s="2"/>
      <c r="J123" s="7"/>
    </row>
    <row r="124" spans="1:10">
      <c r="A124" s="15"/>
      <c r="B124" s="633">
        <v>24</v>
      </c>
      <c r="C124" s="634"/>
      <c r="D124" s="16"/>
      <c r="E124" s="16"/>
      <c r="F124" s="635"/>
      <c r="G124" s="636"/>
      <c r="H124" s="636"/>
      <c r="I124" s="636"/>
      <c r="J124" s="637"/>
    </row>
    <row r="125" spans="1:10">
      <c r="A125" s="2"/>
      <c r="B125" s="31" t="s">
        <v>204</v>
      </c>
      <c r="C125" s="34" t="s">
        <v>205</v>
      </c>
      <c r="D125" s="26">
        <v>24</v>
      </c>
      <c r="E125" s="26" t="s">
        <v>83</v>
      </c>
      <c r="F125" s="35" t="s">
        <v>576</v>
      </c>
      <c r="G125" s="7"/>
      <c r="H125" s="31" t="s">
        <v>73</v>
      </c>
      <c r="I125" s="34" t="s">
        <v>205</v>
      </c>
      <c r="J125" s="7"/>
    </row>
    <row r="126" spans="1:10">
      <c r="A126" s="2"/>
      <c r="B126" s="12" t="s">
        <v>170</v>
      </c>
      <c r="C126" s="30" t="s">
        <v>206</v>
      </c>
      <c r="D126" s="26">
        <v>24</v>
      </c>
      <c r="E126" s="26" t="s">
        <v>83</v>
      </c>
      <c r="F126" s="7"/>
      <c r="G126" s="35" t="s">
        <v>576</v>
      </c>
      <c r="H126" s="2"/>
      <c r="I126" s="2"/>
      <c r="J126" s="7"/>
    </row>
    <row r="127" spans="1:10" s="1" customFormat="1">
      <c r="A127" s="2"/>
      <c r="B127" s="12" t="s">
        <v>170</v>
      </c>
      <c r="C127" s="30" t="s">
        <v>206</v>
      </c>
      <c r="D127" s="26">
        <v>24</v>
      </c>
      <c r="E127" s="26" t="s">
        <v>83</v>
      </c>
      <c r="F127" s="35" t="s">
        <v>576</v>
      </c>
      <c r="G127" s="7"/>
      <c r="H127" s="2"/>
      <c r="I127" s="2"/>
      <c r="J127" s="7"/>
    </row>
    <row r="128" spans="1:10">
      <c r="A128" s="2"/>
      <c r="B128" s="88" t="s">
        <v>574</v>
      </c>
      <c r="C128" s="88" t="s">
        <v>575</v>
      </c>
      <c r="D128" s="26">
        <v>24</v>
      </c>
      <c r="E128" s="26" t="s">
        <v>83</v>
      </c>
      <c r="F128" s="80"/>
      <c r="G128" s="35" t="s">
        <v>576</v>
      </c>
      <c r="H128" s="2"/>
      <c r="I128" s="2"/>
      <c r="J128" s="7"/>
    </row>
    <row r="129" spans="1:10">
      <c r="A129" s="15"/>
      <c r="B129" s="633">
        <v>25</v>
      </c>
      <c r="C129" s="634"/>
      <c r="D129" s="16"/>
      <c r="E129" s="16"/>
      <c r="F129" s="635"/>
      <c r="G129" s="636"/>
      <c r="H129" s="636"/>
      <c r="I129" s="636"/>
      <c r="J129" s="637"/>
    </row>
    <row r="130" spans="1:10">
      <c r="A130" s="2"/>
      <c r="B130" s="31" t="s">
        <v>70</v>
      </c>
      <c r="C130" s="34" t="s">
        <v>27</v>
      </c>
      <c r="D130" s="26">
        <v>25</v>
      </c>
      <c r="E130" s="26" t="s">
        <v>83</v>
      </c>
      <c r="F130" s="35" t="s">
        <v>576</v>
      </c>
      <c r="G130" s="7"/>
      <c r="H130" s="31" t="s">
        <v>75</v>
      </c>
      <c r="I130" s="34" t="s">
        <v>27</v>
      </c>
      <c r="J130" s="7"/>
    </row>
    <row r="131" spans="1:10">
      <c r="A131" s="2"/>
      <c r="B131" s="12" t="s">
        <v>170</v>
      </c>
      <c r="C131" s="30" t="s">
        <v>206</v>
      </c>
      <c r="D131" s="26">
        <v>25</v>
      </c>
      <c r="E131" s="26" t="s">
        <v>83</v>
      </c>
      <c r="F131" s="7"/>
      <c r="G131" s="35" t="s">
        <v>576</v>
      </c>
      <c r="H131" s="2"/>
      <c r="I131" s="2"/>
      <c r="J131" s="7"/>
    </row>
    <row r="132" spans="1:10" s="1" customFormat="1">
      <c r="A132" s="2"/>
      <c r="B132" s="12" t="s">
        <v>170</v>
      </c>
      <c r="C132" s="30" t="s">
        <v>206</v>
      </c>
      <c r="D132" s="26">
        <v>25</v>
      </c>
      <c r="E132" s="26" t="s">
        <v>83</v>
      </c>
      <c r="F132" s="35" t="s">
        <v>576</v>
      </c>
      <c r="G132" s="7"/>
      <c r="H132" s="2"/>
      <c r="I132" s="2"/>
      <c r="J132" s="7"/>
    </row>
    <row r="133" spans="1:10">
      <c r="A133" s="2"/>
      <c r="B133" s="88" t="s">
        <v>574</v>
      </c>
      <c r="C133" s="88" t="s">
        <v>575</v>
      </c>
      <c r="D133" s="26">
        <v>25</v>
      </c>
      <c r="E133" s="26" t="s">
        <v>83</v>
      </c>
      <c r="F133" s="80"/>
      <c r="G133" s="35" t="s">
        <v>576</v>
      </c>
      <c r="H133" s="2"/>
      <c r="I133" s="2"/>
      <c r="J133" s="7"/>
    </row>
    <row r="134" spans="1:10">
      <c r="A134" s="2"/>
      <c r="B134" s="2"/>
      <c r="C134" s="5" t="s">
        <v>98</v>
      </c>
      <c r="D134" s="2"/>
      <c r="E134" s="2"/>
      <c r="F134" s="6"/>
      <c r="G134" s="6"/>
      <c r="H134" s="2"/>
      <c r="I134" s="2"/>
      <c r="J134" s="2"/>
    </row>
    <row r="135" spans="1:10">
      <c r="A135" s="1"/>
      <c r="B135" s="1"/>
      <c r="C135" s="1"/>
      <c r="D135" s="1"/>
      <c r="E135" s="1"/>
      <c r="F135" s="1"/>
      <c r="G135" s="1"/>
      <c r="H135" s="1"/>
      <c r="I135" s="1"/>
      <c r="J135" s="1"/>
    </row>
  </sheetData>
  <mergeCells count="58">
    <mergeCell ref="B119:C119"/>
    <mergeCell ref="F119:J119"/>
    <mergeCell ref="F79:J79"/>
    <mergeCell ref="B84:C84"/>
    <mergeCell ref="F84:J84"/>
    <mergeCell ref="B69:C69"/>
    <mergeCell ref="F69:J69"/>
    <mergeCell ref="B74:C74"/>
    <mergeCell ref="F74:J74"/>
    <mergeCell ref="B64:C64"/>
    <mergeCell ref="F64:J64"/>
    <mergeCell ref="F39:J39"/>
    <mergeCell ref="B44:C44"/>
    <mergeCell ref="F44:J44"/>
    <mergeCell ref="B49:C49"/>
    <mergeCell ref="F49:J49"/>
    <mergeCell ref="B54:C54"/>
    <mergeCell ref="F54:J54"/>
    <mergeCell ref="B59:C59"/>
    <mergeCell ref="F59:J59"/>
    <mergeCell ref="B9:C9"/>
    <mergeCell ref="F9:J9"/>
    <mergeCell ref="F14:J14"/>
    <mergeCell ref="B19:C19"/>
    <mergeCell ref="F19:J19"/>
    <mergeCell ref="B29:C29"/>
    <mergeCell ref="F29:J29"/>
    <mergeCell ref="B34:C34"/>
    <mergeCell ref="F34:J34"/>
    <mergeCell ref="B24:C24"/>
    <mergeCell ref="F24:J24"/>
    <mergeCell ref="B39:C39"/>
    <mergeCell ref="A3:J4"/>
    <mergeCell ref="A5:J5"/>
    <mergeCell ref="A6:J6"/>
    <mergeCell ref="A7:A8"/>
    <mergeCell ref="B7:C7"/>
    <mergeCell ref="D7:D8"/>
    <mergeCell ref="E7:E8"/>
    <mergeCell ref="F7:F8"/>
    <mergeCell ref="G7:G8"/>
    <mergeCell ref="H7:J7"/>
    <mergeCell ref="B129:C129"/>
    <mergeCell ref="F129:J129"/>
    <mergeCell ref="B104:C104"/>
    <mergeCell ref="F104:J104"/>
    <mergeCell ref="B89:C89"/>
    <mergeCell ref="F89:J89"/>
    <mergeCell ref="B99:C99"/>
    <mergeCell ref="F99:J99"/>
    <mergeCell ref="B94:C94"/>
    <mergeCell ref="F94:J94"/>
    <mergeCell ref="B124:C124"/>
    <mergeCell ref="F124:J124"/>
    <mergeCell ref="B109:C109"/>
    <mergeCell ref="F109:J109"/>
    <mergeCell ref="B114:C114"/>
    <mergeCell ref="F114:J114"/>
  </mergeCells>
  <pageMargins left="0.7" right="0.7" top="0.75" bottom="0.75" header="0.3" footer="0.3"/>
  <pageSetup paperSize="0" orientation="portrait" horizontalDpi="0" verticalDpi="0" copie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vt:i4>
      </vt:variant>
    </vt:vector>
  </HeadingPairs>
  <TitlesOfParts>
    <vt:vector size="14" baseType="lpstr">
      <vt:lpstr>CONTABILIDAD Y GESTION</vt:lpstr>
      <vt:lpstr>A - B - C  CONTA Y GESTIÓN</vt:lpstr>
      <vt:lpstr>D - E CONTA Y GESTION</vt:lpstr>
      <vt:lpstr>F CONTA Y GESTION</vt:lpstr>
      <vt:lpstr>G CONTA Y GESTION</vt:lpstr>
      <vt:lpstr>CONTAB GUBERNAMENTAL</vt:lpstr>
      <vt:lpstr>Tarea 1 literal E   CGUBER</vt:lpstr>
      <vt:lpstr>Tarea 2 literal A CGUBERNAM</vt:lpstr>
      <vt:lpstr>Tarea 3 - dirio SV tarea 1 litE</vt:lpstr>
      <vt:lpstr>Tarea 4 literal B CONT GUBERN</vt:lpstr>
      <vt:lpstr>Tarea 5 ciclo presupu GAD MUNIC</vt:lpstr>
      <vt:lpstr>Tarea 6 Pronóstico CONTAB GUBER</vt:lpstr>
      <vt:lpstr>Tarea 7 Deuda pública CONTAB GU</vt:lpstr>
      <vt:lpstr>'Tarea 5 ciclo presupu GAD MUNIC'!OLE_LINK3</vt:lpstr>
    </vt:vector>
  </TitlesOfParts>
  <Company>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Euni</dc:creator>
  <cp:lastModifiedBy>Carlos Marcelo Zapata Carpio</cp:lastModifiedBy>
  <cp:lastPrinted>2016-12-30T20:09:14Z</cp:lastPrinted>
  <dcterms:created xsi:type="dcterms:W3CDTF">2012-05-02T14:20:00Z</dcterms:created>
  <dcterms:modified xsi:type="dcterms:W3CDTF">2018-05-16T14:09:15Z</dcterms:modified>
</cp:coreProperties>
</file>